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AF1A" lockStructure="1"/>
  <bookViews>
    <workbookView xWindow="0" yWindow="0" windowWidth="18255" windowHeight="9885"/>
  </bookViews>
  <sheets>
    <sheet name="市府民税申告書" sheetId="2" r:id="rId1"/>
    <sheet name="税額" sheetId="4" state="hidden" r:id="rId2"/>
    <sheet name="年号" sheetId="3" state="hidden" r:id="rId3"/>
    <sheet name="計算" sheetId="1" state="hidden" r:id="rId4"/>
  </sheets>
  <definedNames>
    <definedName name="_xlnm.Print_Area" localSheetId="0">市府民税申告書!$A$2:$CS$134,市府民税申告書!$A$136:$CS$262</definedName>
    <definedName name="昭和">年号!$D$2:$D$65</definedName>
    <definedName name="障害区分">計算!$B$188:$B$191</definedName>
    <definedName name="障害者認定等">計算!$F$188:$F$189</definedName>
    <definedName name="身体">計算!$C$188:$C$194</definedName>
    <definedName name="精神">計算!$D$188:$D$190</definedName>
    <definedName name="西暦">年号!$A$2:$A$143</definedName>
    <definedName name="大正">年号!$C$2:$C$16</definedName>
    <definedName name="平成">年号!$E$2:$E$32</definedName>
    <definedName name="明治">年号!$B$2:$B$46</definedName>
    <definedName name="療育">計算!$E$188:$E$189</definedName>
    <definedName name="令和">年号!$F$2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4040</author>
    <author>木田　圭亮(手動)</author>
    <author>000j3547</author>
    <author>00048024</author>
  </authors>
  <commentList>
    <comment ref="V207" authorId="0">
      <text>
        <r>
          <rPr>
            <b/>
            <sz val="9"/>
            <color indexed="81"/>
            <rFont val="ＭＳ Ｐゴシック"/>
          </rPr>
          <t>開始
廃止</t>
        </r>
      </text>
    </comment>
    <comment ref="V211" authorId="0">
      <text>
        <r>
          <rPr>
            <b/>
            <sz val="9"/>
            <color indexed="81"/>
            <rFont val="ＭＳ Ｐゴシック"/>
          </rPr>
          <t>あり
なし</t>
        </r>
      </text>
    </comment>
    <comment ref="AZ142" authorId="0">
      <text>
        <r>
          <rPr>
            <b/>
            <sz val="9"/>
            <color indexed="81"/>
            <rFont val="ＭＳ Ｐゴシック"/>
          </rPr>
          <t>１．仕送り又は扶養されていた
２．雇用〈失業〉保険を受けていた
３．遺族年金を受けていた
４．障害年金を受けていた
５．預貯金にて生活していた
６．その他の理由</t>
        </r>
      </text>
    </comment>
    <comment ref="AA27" authorId="0">
      <text>
        <r>
          <rPr>
            <b/>
            <sz val="9"/>
            <color indexed="81"/>
            <rFont val="ＭＳ Ｐゴシック"/>
          </rPr>
          <t>有
無</t>
        </r>
      </text>
    </comment>
    <comment ref="L60" authorId="0">
      <text>
        <r>
          <rPr>
            <b/>
            <sz val="9"/>
            <color indexed="81"/>
            <rFont val="ＭＳ Ｐゴシック"/>
          </rPr>
          <t>災害
盗難、横領</t>
        </r>
      </text>
    </comment>
    <comment ref="S13" authorId="1">
      <text>
        <r>
          <rPr>
            <b/>
            <sz val="11"/>
            <color auto="1"/>
            <rFont val="ＭＳ Ｐゴシック"/>
          </rPr>
          <t>明治
大正
昭和
平成
令和
西暦</t>
        </r>
      </text>
    </comment>
    <comment ref="AZ93" authorId="0">
      <text>
        <r>
          <rPr>
            <b/>
            <sz val="9"/>
            <color indexed="81"/>
            <rFont val="ＭＳ Ｐゴシック"/>
          </rPr>
          <t>同居
別居</t>
        </r>
      </text>
    </comment>
    <comment ref="AA93" authorId="0">
      <text>
        <r>
          <rPr>
            <b/>
            <sz val="9"/>
            <color indexed="81"/>
            <rFont val="ＭＳ Ｐゴシック"/>
          </rPr>
          <t>明治
大正
昭和
平成
令和
西暦</t>
        </r>
      </text>
    </comment>
    <comment ref="AQ93" authorId="0">
      <text>
        <r>
          <rPr>
            <b/>
            <sz val="9"/>
            <color indexed="81"/>
            <rFont val="ＭＳ Ｐゴシック"/>
          </rPr>
          <t>妻
夫</t>
        </r>
      </text>
    </comment>
    <comment ref="BI93" authorId="0">
      <text>
        <r>
          <rPr>
            <b/>
            <sz val="9"/>
            <color indexed="81"/>
            <rFont val="ＭＳ Ｐゴシック"/>
          </rPr>
          <t>身体
精神
療育
障害者認定等</t>
        </r>
      </text>
    </comment>
    <comment ref="S131" authorId="0">
      <text>
        <r>
          <rPr>
            <b/>
            <sz val="9"/>
            <color indexed="81"/>
            <rFont val="ＭＳ Ｐゴシック"/>
          </rPr>
          <t>身体
精神
療育
障害者認定等</t>
        </r>
      </text>
    </comment>
    <comment ref="S128" authorId="0">
      <text>
        <r>
          <rPr>
            <b/>
            <sz val="9"/>
            <color indexed="81"/>
            <rFont val="ＭＳ Ｐゴシック"/>
          </rPr>
          <t>１．寡婦
２．ひとり親</t>
        </r>
      </text>
    </comment>
    <comment ref="AE128" authorId="0">
      <text>
        <r>
          <rPr>
            <b/>
            <sz val="9"/>
            <color indexed="81"/>
            <rFont val="ＭＳ Ｐゴシック"/>
          </rPr>
          <t>①死別
②離婚
③生死不明
④未婚</t>
        </r>
      </text>
    </comment>
    <comment ref="AM131" authorId="0">
      <text>
        <r>
          <rPr>
            <b/>
            <sz val="9"/>
            <color indexed="81"/>
            <rFont val="ＭＳ Ｐゴシック"/>
          </rPr>
          <t>勤労学生</t>
        </r>
      </text>
    </comment>
    <comment ref="AA103" authorId="0">
      <text>
        <r>
          <rPr>
            <b/>
            <sz val="9"/>
            <color indexed="81"/>
            <rFont val="ＭＳ Ｐゴシック"/>
          </rPr>
          <t>明治
大正
昭和
平成
令和
西暦</t>
        </r>
      </text>
    </comment>
    <comment ref="AQ103" authorId="0">
      <text>
        <r>
          <rPr>
            <b/>
            <sz val="9"/>
            <color indexed="81"/>
            <rFont val="ＭＳ Ｐゴシック"/>
          </rPr>
          <t>子,父,母,子の子,子の妻,子の夫,祖父,祖母,兄,弟,姉,妹,孫,甥,姪,養父,養母,叔父,叔母,曽祖父,曽祖母</t>
        </r>
      </text>
    </comment>
    <comment ref="AZ103" authorId="0">
      <text>
        <r>
          <rPr>
            <b/>
            <sz val="9"/>
            <color indexed="81"/>
            <rFont val="ＭＳ Ｐゴシック"/>
          </rPr>
          <t>同居
別居</t>
        </r>
      </text>
    </comment>
    <comment ref="BI103" authorId="0">
      <text>
        <r>
          <rPr>
            <b/>
            <sz val="9"/>
            <color indexed="81"/>
            <rFont val="ＭＳ Ｐゴシック"/>
          </rPr>
          <t>身体
精神
療育
障害者認定等</t>
        </r>
      </text>
    </comment>
    <comment ref="AA109" authorId="0">
      <text>
        <r>
          <rPr>
            <b/>
            <sz val="9"/>
            <color indexed="81"/>
            <rFont val="ＭＳ Ｐゴシック"/>
          </rPr>
          <t>明治
大正
昭和
平成
令和
西暦</t>
        </r>
      </text>
    </comment>
    <comment ref="AQ109" authorId="0">
      <text>
        <r>
          <rPr>
            <b/>
            <sz val="9"/>
            <color indexed="81"/>
            <rFont val="ＭＳ Ｐゴシック"/>
          </rPr>
          <t>子,父,母,子の子,子の妻,子の夫,祖父,祖母,兄,弟,姉,妹,孫,甥,姪,養父,養母,叔父,叔母,曽祖父,曽祖母</t>
        </r>
      </text>
    </comment>
    <comment ref="AZ109" authorId="0">
      <text>
        <r>
          <rPr>
            <b/>
            <sz val="9"/>
            <color indexed="81"/>
            <rFont val="ＭＳ Ｐゴシック"/>
          </rPr>
          <t>同居
別居</t>
        </r>
      </text>
    </comment>
    <comment ref="BI109" authorId="0">
      <text>
        <r>
          <rPr>
            <b/>
            <sz val="9"/>
            <color indexed="81"/>
            <rFont val="ＭＳ Ｐゴシック"/>
          </rPr>
          <t>身体
精神
療育
障害者認定等</t>
        </r>
      </text>
    </comment>
    <comment ref="AA115" authorId="0">
      <text>
        <r>
          <rPr>
            <b/>
            <sz val="9"/>
            <color indexed="81"/>
            <rFont val="ＭＳ Ｐゴシック"/>
          </rPr>
          <t>明治
大正
昭和
平成
令和
西暦</t>
        </r>
      </text>
    </comment>
    <comment ref="AQ115" authorId="0">
      <text>
        <r>
          <rPr>
            <b/>
            <sz val="9"/>
            <color indexed="81"/>
            <rFont val="ＭＳ Ｐゴシック"/>
          </rPr>
          <t>子,父,母,子の子,子の妻,子の夫,祖父,祖母,兄,弟,姉,妹,孫,甥,姪,養父,養母,叔父,叔母,曽祖父,曽祖母</t>
        </r>
      </text>
    </comment>
    <comment ref="AZ115" authorId="0">
      <text>
        <r>
          <rPr>
            <b/>
            <sz val="9"/>
            <color indexed="81"/>
            <rFont val="ＭＳ Ｐゴシック"/>
          </rPr>
          <t>同居
別居</t>
        </r>
      </text>
    </comment>
    <comment ref="BI115" authorId="0">
      <text>
        <r>
          <rPr>
            <b/>
            <sz val="9"/>
            <color indexed="81"/>
            <rFont val="ＭＳ Ｐゴシック"/>
          </rPr>
          <t>身体
精神
療育
障害者認定等</t>
        </r>
      </text>
    </comment>
    <comment ref="AA121" authorId="0">
      <text>
        <r>
          <rPr>
            <b/>
            <sz val="9"/>
            <color indexed="81"/>
            <rFont val="ＭＳ Ｐゴシック"/>
          </rPr>
          <t>明治
大正
昭和
平成
令和
西暦</t>
        </r>
      </text>
    </comment>
    <comment ref="AQ121" authorId="0">
      <text>
        <r>
          <rPr>
            <b/>
            <sz val="9"/>
            <color indexed="81"/>
            <rFont val="ＭＳ Ｐゴシック"/>
          </rPr>
          <t>子,父,母,子の子,子の妻,子の夫,祖父,祖母,兄,弟,姉,妹,孫,甥,姪,養父,養母,叔父,叔母,曽祖父,曽祖母</t>
        </r>
      </text>
    </comment>
    <comment ref="AZ121" authorId="0">
      <text>
        <r>
          <rPr>
            <b/>
            <sz val="9"/>
            <color indexed="81"/>
            <rFont val="ＭＳ Ｐゴシック"/>
          </rPr>
          <t>同居
別居</t>
        </r>
      </text>
    </comment>
    <comment ref="BI121" authorId="0">
      <text>
        <r>
          <rPr>
            <b/>
            <sz val="9"/>
            <color indexed="81"/>
            <rFont val="ＭＳ Ｐゴシック"/>
          </rPr>
          <t>身体
精神
療育
障害者認定等</t>
        </r>
      </text>
    </comment>
    <comment ref="L243" authorId="0">
      <text>
        <r>
          <rPr>
            <b/>
            <sz val="9"/>
            <color indexed="81"/>
            <rFont val="ＭＳ Ｐゴシック"/>
          </rPr>
          <t>①利益の配当
②外貨建等証券投信以外
③外貨建等証券投信</t>
        </r>
      </text>
    </comment>
    <comment ref="A44" authorId="2">
      <text>
        <r>
          <rPr>
            <b/>
            <sz val="9"/>
            <color indexed="81"/>
            <rFont val="MS P ゴシック"/>
          </rPr>
          <t>営業
農業
不動産</t>
        </r>
        <r>
          <rPr>
            <sz val="9"/>
            <color indexed="81"/>
            <rFont val="MS P ゴシック"/>
          </rPr>
          <t xml:space="preserve">
</t>
        </r>
      </text>
    </comment>
    <comment ref="BR232" authorId="3">
      <text>
        <r>
          <rPr>
            <b/>
            <sz val="9"/>
            <color indexed="81"/>
            <rFont val="MS P ゴシック"/>
          </rPr>
          <t>明治
大正
昭和
平成
令和
西暦</t>
        </r>
      </text>
    </comment>
    <comment ref="T87" authorId="3">
      <text>
        <r>
          <rPr>
            <b/>
            <sz val="9"/>
            <color indexed="81"/>
            <rFont val="MS P ゴシック"/>
          </rPr>
          <t>有
無</t>
        </r>
      </text>
    </comment>
    <comment ref="CG232" authorId="3">
      <text>
        <r>
          <rPr>
            <b/>
            <sz val="9"/>
            <color indexed="81"/>
            <rFont val="MS P ゴシック"/>
          </rPr>
          <t>身体
精神
療育
障害者認定等</t>
        </r>
      </text>
    </comment>
  </commentList>
</comments>
</file>

<file path=xl/sharedStrings.xml><?xml version="1.0" encoding="utf-8"?>
<sst xmlns="http://schemas.openxmlformats.org/spreadsheetml/2006/main" xmlns:r="http://schemas.openxmlformats.org/officeDocument/2006/relationships" count="491" uniqueCount="491">
  <si>
    <t>※医療費控除・セルフメディケーション税制の申告には、明細書の添付が必要です。</t>
    <rPh sb="1" eb="4">
      <t>イリョウヒ</t>
    </rPh>
    <rPh sb="4" eb="6">
      <t>コウジョ</t>
    </rPh>
    <rPh sb="18" eb="20">
      <t>ゼイセイ</t>
    </rPh>
    <rPh sb="21" eb="23">
      <t>シンコク</t>
    </rPh>
    <rPh sb="26" eb="28">
      <t>メイサイ</t>
    </rPh>
    <rPh sb="28" eb="29">
      <t>ショ</t>
    </rPh>
    <rPh sb="30" eb="32">
      <t>テンプ</t>
    </rPh>
    <rPh sb="33" eb="35">
      <t>ヒツヨウ</t>
    </rPh>
    <phoneticPr fontId="19"/>
  </si>
  <si>
    <t>所得の有無</t>
  </si>
  <si>
    <t>介護保険料</t>
    <rPh sb="0" eb="2">
      <t>カイゴ</t>
    </rPh>
    <rPh sb="2" eb="5">
      <t>ホケンリョウ</t>
    </rPh>
    <phoneticPr fontId="19"/>
  </si>
  <si>
    <t>本人合計所得金額</t>
    <rPh sb="0" eb="2">
      <t>ホンニン</t>
    </rPh>
    <rPh sb="2" eb="4">
      <t>ゴウケイ</t>
    </rPh>
    <rPh sb="4" eb="6">
      <t>ショトク</t>
    </rPh>
    <rPh sb="6" eb="8">
      <t>キンガク</t>
    </rPh>
    <phoneticPr fontId="19"/>
  </si>
  <si>
    <t>４ 別居の扶養親族等に関する事項</t>
    <rPh sb="2" eb="4">
      <t>ベッキョ</t>
    </rPh>
    <rPh sb="5" eb="7">
      <t>フヨウ</t>
    </rPh>
    <rPh sb="7" eb="9">
      <t>シンゾク</t>
    </rPh>
    <rPh sb="9" eb="10">
      <t>トウ</t>
    </rPh>
    <rPh sb="11" eb="12">
      <t>カン</t>
    </rPh>
    <rPh sb="14" eb="16">
      <t>ジコウ</t>
    </rPh>
    <phoneticPr fontId="19"/>
  </si>
  <si>
    <t>医療費控除額</t>
    <rPh sb="0" eb="3">
      <t>イリョウヒ</t>
    </rPh>
    <rPh sb="3" eb="5">
      <t>コウジョ</t>
    </rPh>
    <rPh sb="5" eb="6">
      <t>ガク</t>
    </rPh>
    <phoneticPr fontId="19"/>
  </si>
  <si>
    <t>特例控除（府）</t>
    <rPh sb="0" eb="2">
      <t>トクレイ</t>
    </rPh>
    <rPh sb="2" eb="4">
      <t>コウジョ</t>
    </rPh>
    <rPh sb="5" eb="6">
      <t>フ</t>
    </rPh>
    <phoneticPr fontId="19"/>
  </si>
  <si>
    <t>超</t>
  </si>
  <si>
    <t>旧契約</t>
    <rPh sb="0" eb="3">
      <t>キュウケイヤク</t>
    </rPh>
    <phoneticPr fontId="19"/>
  </si>
  <si>
    <t>※別居の扶養親族がいる場合には、裏面の「４」にも入力してください。</t>
    <rPh sb="24" eb="26">
      <t>ニュウリョク</t>
    </rPh>
    <phoneticPr fontId="19"/>
  </si>
  <si>
    <t>追加</t>
    <rPh sb="0" eb="2">
      <t>ツイカ</t>
    </rPh>
    <phoneticPr fontId="19"/>
  </si>
  <si>
    <t>税額控除</t>
    <rPh sb="0" eb="2">
      <t>ゼイガク</t>
    </rPh>
    <rPh sb="2" eb="4">
      <t>コウジョ</t>
    </rPh>
    <phoneticPr fontId="19"/>
  </si>
  <si>
    <t>40～45</t>
  </si>
  <si>
    <t>（宛先）箕面市長</t>
    <rPh sb="1" eb="3">
      <t>アテサキ</t>
    </rPh>
    <rPh sb="4" eb="8">
      <t>ミノオシチョウ</t>
    </rPh>
    <phoneticPr fontId="19"/>
  </si>
  <si>
    <t>日</t>
    <rPh sb="0" eb="1">
      <t>ヒ</t>
    </rPh>
    <phoneticPr fontId="19"/>
  </si>
  <si>
    <t>雑損控除額</t>
    <rPh sb="0" eb="2">
      <t>ザッソン</t>
    </rPh>
    <rPh sb="2" eb="4">
      <t>コウジョ</t>
    </rPh>
    <rPh sb="4" eb="5">
      <t>ガク</t>
    </rPh>
    <phoneticPr fontId="19"/>
  </si>
  <si>
    <t>収入</t>
    <rPh sb="0" eb="2">
      <t>シュウニュウ</t>
    </rPh>
    <phoneticPr fontId="19"/>
  </si>
  <si>
    <t>地震保険料控除</t>
    <rPh sb="0" eb="2">
      <t>ジシン</t>
    </rPh>
    <rPh sb="2" eb="5">
      <t>ホケンリョウ</t>
    </rPh>
    <rPh sb="5" eb="7">
      <t>コウジョ</t>
    </rPh>
    <phoneticPr fontId="19"/>
  </si>
  <si>
    <t>C　　専従者控除</t>
  </si>
  <si>
    <t>年</t>
    <rPh sb="0" eb="1">
      <t>ネン</t>
    </rPh>
    <phoneticPr fontId="19"/>
  </si>
  <si>
    <t>共済組合</t>
    <rPh sb="0" eb="2">
      <t>キョウサイ</t>
    </rPh>
    <rPh sb="2" eb="4">
      <t>クミアイ</t>
    </rPh>
    <phoneticPr fontId="19"/>
  </si>
  <si>
    <t>所得金額　A-B</t>
  </si>
  <si>
    <t>Ｂ　保険等で補填される金額</t>
    <rPh sb="2" eb="4">
      <t>ホケン</t>
    </rPh>
    <rPh sb="4" eb="5">
      <t>ナド</t>
    </rPh>
    <rPh sb="6" eb="8">
      <t>ホテン</t>
    </rPh>
    <rPh sb="11" eb="13">
      <t>キンガク</t>
    </rPh>
    <phoneticPr fontId="19"/>
  </si>
  <si>
    <t>氏名
(自筆）</t>
    <rPh sb="0" eb="1">
      <t>シ</t>
    </rPh>
    <rPh sb="1" eb="2">
      <t>メイ</t>
    </rPh>
    <rPh sb="4" eb="6">
      <t>ジヒツ</t>
    </rPh>
    <phoneticPr fontId="19"/>
  </si>
  <si>
    <t>Ｂ　保険等で補填される金額</t>
  </si>
  <si>
    <t>年金</t>
    <rPh sb="0" eb="2">
      <t>ネンキン</t>
    </rPh>
    <phoneticPr fontId="19"/>
  </si>
  <si>
    <t>条例指定分</t>
    <rPh sb="0" eb="2">
      <t>ジョウレイ</t>
    </rPh>
    <rPh sb="2" eb="5">
      <t>シテイブン</t>
    </rPh>
    <phoneticPr fontId="19"/>
  </si>
  <si>
    <t>小規模企業共済等掛金控除額</t>
    <rPh sb="0" eb="3">
      <t>ショウキボ</t>
    </rPh>
    <rPh sb="3" eb="5">
      <t>キギョウ</t>
    </rPh>
    <rPh sb="5" eb="7">
      <t>キョウサイ</t>
    </rPh>
    <rPh sb="7" eb="8">
      <t>トウ</t>
    </rPh>
    <rPh sb="8" eb="10">
      <t>カケキン</t>
    </rPh>
    <rPh sb="10" eb="12">
      <t>コウジョ</t>
    </rPh>
    <rPh sb="12" eb="13">
      <t>ガク</t>
    </rPh>
    <phoneticPr fontId="19"/>
  </si>
  <si>
    <t>総合短期</t>
    <rPh sb="0" eb="2">
      <t>ソウゴウ</t>
    </rPh>
    <rPh sb="2" eb="4">
      <t>タンキ</t>
    </rPh>
    <phoneticPr fontId="19"/>
  </si>
  <si>
    <t>200万超</t>
    <rPh sb="3" eb="4">
      <t>マン</t>
    </rPh>
    <rPh sb="4" eb="5">
      <t>チョウ</t>
    </rPh>
    <phoneticPr fontId="19"/>
  </si>
  <si>
    <t>65歳未満</t>
    <rPh sb="2" eb="3">
      <t>サイ</t>
    </rPh>
    <rPh sb="3" eb="5">
      <t>ミマン</t>
    </rPh>
    <phoneticPr fontId="19"/>
  </si>
  <si>
    <t>イ</t>
  </si>
  <si>
    <t>マイナンバー
（個人番号）</t>
    <rPh sb="8" eb="10">
      <t>コジン</t>
    </rPh>
    <rPh sb="10" eb="12">
      <t>バンゴウ</t>
    </rPh>
    <phoneticPr fontId="19"/>
  </si>
  <si>
    <t>●配偶者（特別）控除の対象者がおられる場合、氏名、生年月日、続柄、同居・別居、マイナンバーを左記欄に入力、選択してください。</t>
    <rPh sb="1" eb="4">
      <t>ハイグウシャ</t>
    </rPh>
    <rPh sb="5" eb="7">
      <t>トクベツ</t>
    </rPh>
    <rPh sb="8" eb="10">
      <t>コウジョ</t>
    </rPh>
    <rPh sb="11" eb="13">
      <t>タイショウ</t>
    </rPh>
    <rPh sb="13" eb="14">
      <t>シャ</t>
    </rPh>
    <rPh sb="19" eb="21">
      <t>バアイ</t>
    </rPh>
    <rPh sb="22" eb="24">
      <t>シメイ</t>
    </rPh>
    <rPh sb="25" eb="27">
      <t>セイネン</t>
    </rPh>
    <rPh sb="27" eb="29">
      <t>ガッピ</t>
    </rPh>
    <rPh sb="30" eb="32">
      <t>ツヅキガラ</t>
    </rPh>
    <rPh sb="33" eb="35">
      <t>ドウキョ</t>
    </rPh>
    <rPh sb="36" eb="38">
      <t>ベッキョ</t>
    </rPh>
    <rPh sb="46" eb="48">
      <t>サキ</t>
    </rPh>
    <rPh sb="48" eb="49">
      <t>ラン</t>
    </rPh>
    <rPh sb="50" eb="52">
      <t>ニュウリョク</t>
    </rPh>
    <rPh sb="53" eb="55">
      <t>センタク</t>
    </rPh>
    <phoneticPr fontId="19"/>
  </si>
  <si>
    <t>社会保険料
控　　　　除</t>
    <rPh sb="0" eb="2">
      <t>シャカイ</t>
    </rPh>
    <rPh sb="2" eb="5">
      <t>ホケンリョウ</t>
    </rPh>
    <rPh sb="6" eb="7">
      <t>ヒカエ</t>
    </rPh>
    <rPh sb="11" eb="12">
      <t>ジョ</t>
    </rPh>
    <phoneticPr fontId="19"/>
  </si>
  <si>
    <t>●控除対象親族の対象者がおられる場合、氏名、生年月日、続柄、同居・別居、マイナンバーを左記欄に入力、選択してください。</t>
    <rPh sb="1" eb="3">
      <t>コウジョ</t>
    </rPh>
    <rPh sb="3" eb="5">
      <t>タイショウ</t>
    </rPh>
    <rPh sb="5" eb="7">
      <t>シンゾク</t>
    </rPh>
    <rPh sb="8" eb="10">
      <t>タイショウ</t>
    </rPh>
    <rPh sb="10" eb="11">
      <t>シャ</t>
    </rPh>
    <phoneticPr fontId="19"/>
  </si>
  <si>
    <t>表面</t>
    <rPh sb="0" eb="1">
      <t>オモテ</t>
    </rPh>
    <rPh sb="1" eb="2">
      <t>メン</t>
    </rPh>
    <phoneticPr fontId="19"/>
  </si>
  <si>
    <t>特別</t>
    <rPh sb="0" eb="2">
      <t>トクベツ</t>
    </rPh>
    <phoneticPr fontId="19"/>
  </si>
  <si>
    <t>所得金額　A-B-C</t>
  </si>
  <si>
    <t>③長期（特控後）</t>
    <rPh sb="1" eb="3">
      <t>チョウキ</t>
    </rPh>
    <rPh sb="4" eb="5">
      <t>トク</t>
    </rPh>
    <rPh sb="5" eb="6">
      <t>ヒカエ</t>
    </rPh>
    <rPh sb="6" eb="7">
      <t>ゴ</t>
    </rPh>
    <phoneticPr fontId="19"/>
  </si>
  <si>
    <t>勤労学生控除</t>
    <rPh sb="4" eb="6">
      <t>コウジョ</t>
    </rPh>
    <phoneticPr fontId="19"/>
  </si>
  <si>
    <t>以上</t>
    <rPh sb="0" eb="2">
      <t>イジョウ</t>
    </rPh>
    <phoneticPr fontId="19"/>
  </si>
  <si>
    <t>年少</t>
    <rPh sb="0" eb="2">
      <t>ネンショウ</t>
    </rPh>
    <phoneticPr fontId="19"/>
  </si>
  <si>
    <t>調整控除額</t>
    <rPh sb="0" eb="2">
      <t>チョウセイ</t>
    </rPh>
    <rPh sb="2" eb="4">
      <t>コウジョ</t>
    </rPh>
    <rPh sb="4" eb="5">
      <t>ガク</t>
    </rPh>
    <phoneticPr fontId="19"/>
  </si>
  <si>
    <t>年少人数</t>
    <rPh sb="0" eb="2">
      <t>ネンショウ</t>
    </rPh>
    <rPh sb="2" eb="4">
      <t>ニンズウ</t>
    </rPh>
    <phoneticPr fontId="19"/>
  </si>
  <si>
    <r>
      <t>●</t>
    </r>
    <r>
      <rPr>
        <b/>
        <u/>
        <sz val="10"/>
        <color auto="1"/>
        <rFont val="ＭＳ Ｐゴシック"/>
      </rPr>
      <t>青色は必須項目</t>
    </r>
    <r>
      <rPr>
        <sz val="10"/>
        <color auto="1"/>
        <rFont val="ＭＳ Ｐゴシック"/>
      </rPr>
      <t>です。必ず入力してください。
●黄色は該当する際に入力する項目です。</t>
    </r>
    <rPh sb="1" eb="2">
      <t>アオ</t>
    </rPh>
    <rPh sb="2" eb="3">
      <t>イロ</t>
    </rPh>
    <rPh sb="4" eb="6">
      <t>ヒッス</t>
    </rPh>
    <rPh sb="6" eb="8">
      <t>コウモク</t>
    </rPh>
    <rPh sb="11" eb="12">
      <t>カナラ</t>
    </rPh>
    <rPh sb="13" eb="15">
      <t>ニュウリョク</t>
    </rPh>
    <rPh sb="24" eb="26">
      <t>キイロ</t>
    </rPh>
    <rPh sb="27" eb="29">
      <t>ガイトウ</t>
    </rPh>
    <rPh sb="31" eb="32">
      <t>サイ</t>
    </rPh>
    <rPh sb="33" eb="35">
      <t>ニュウリョク</t>
    </rPh>
    <rPh sb="37" eb="39">
      <t>コウモク</t>
    </rPh>
    <phoneticPr fontId="19"/>
  </si>
  <si>
    <t>●ふるさと寄附金のワンストップ特例制度を申請されているかたも、市・府民税の申告をする場合は寄附した金額の記載と領収書の添付が必要となります。</t>
    <rPh sb="5" eb="8">
      <t>キフキン</t>
    </rPh>
    <rPh sb="15" eb="17">
      <t>トクレイ</t>
    </rPh>
    <rPh sb="17" eb="19">
      <t>セイド</t>
    </rPh>
    <rPh sb="20" eb="22">
      <t>シンセイ</t>
    </rPh>
    <rPh sb="31" eb="36">
      <t>シフミンゼイ</t>
    </rPh>
    <rPh sb="37" eb="39">
      <t>シンコク</t>
    </rPh>
    <rPh sb="42" eb="44">
      <t>バアイ</t>
    </rPh>
    <rPh sb="45" eb="47">
      <t>キフ</t>
    </rPh>
    <rPh sb="49" eb="50">
      <t>カネ</t>
    </rPh>
    <rPh sb="50" eb="51">
      <t>ガク</t>
    </rPh>
    <rPh sb="52" eb="54">
      <t>キサイ</t>
    </rPh>
    <rPh sb="55" eb="58">
      <t>リョウシュウショ</t>
    </rPh>
    <rPh sb="59" eb="61">
      <t>テンプ</t>
    </rPh>
    <rPh sb="62" eb="64">
      <t>ヒツヨウ</t>
    </rPh>
    <phoneticPr fontId="19"/>
  </si>
  <si>
    <t>年</t>
  </si>
  <si>
    <t>利益の配当</t>
    <rPh sb="0" eb="2">
      <t>リエキ</t>
    </rPh>
    <rPh sb="3" eb="5">
      <t>ハイトウ</t>
    </rPh>
    <phoneticPr fontId="19"/>
  </si>
  <si>
    <t>フリガナ</t>
  </si>
  <si>
    <t>損害の原因</t>
    <rPh sb="0" eb="2">
      <t>ソンガイ</t>
    </rPh>
    <rPh sb="3" eb="5">
      <t>ゲンイン</t>
    </rPh>
    <phoneticPr fontId="19"/>
  </si>
  <si>
    <t>府条例指定</t>
    <rPh sb="0" eb="3">
      <t>フジョウレイ</t>
    </rPh>
    <rPh sb="3" eb="5">
      <t>シテイ</t>
    </rPh>
    <phoneticPr fontId="19"/>
  </si>
  <si>
    <t>市条例指定</t>
    <rPh sb="0" eb="1">
      <t>シ</t>
    </rPh>
    <rPh sb="1" eb="3">
      <t>ジョウレイ</t>
    </rPh>
    <rPh sb="3" eb="5">
      <t>シテイ</t>
    </rPh>
    <phoneticPr fontId="19"/>
  </si>
  <si>
    <t>昭和</t>
    <rPh sb="0" eb="2">
      <t>ショウワ</t>
    </rPh>
    <phoneticPr fontId="19"/>
  </si>
  <si>
    <t>氏名</t>
    <rPh sb="0" eb="2">
      <t>シメイ</t>
    </rPh>
    <phoneticPr fontId="19"/>
  </si>
  <si>
    <t>免　・　個・　（　　）</t>
    <rPh sb="4" eb="5">
      <t>コ</t>
    </rPh>
    <phoneticPr fontId="19"/>
  </si>
  <si>
    <t>精神</t>
    <rPh sb="0" eb="2">
      <t>セイシン</t>
    </rPh>
    <phoneticPr fontId="19"/>
  </si>
  <si>
    <t>円</t>
  </si>
  <si>
    <t>所得税値所得額</t>
    <rPh sb="0" eb="3">
      <t>ショトクゼイ</t>
    </rPh>
    <rPh sb="3" eb="4">
      <t>チ</t>
    </rPh>
    <rPh sb="4" eb="6">
      <t>ショトク</t>
    </rPh>
    <rPh sb="6" eb="7">
      <t>ガク</t>
    </rPh>
    <phoneticPr fontId="19"/>
  </si>
  <si>
    <t>生命保険料控除</t>
    <rPh sb="0" eb="2">
      <t>セイメイ</t>
    </rPh>
    <rPh sb="2" eb="5">
      <t>ホケンリョウ</t>
    </rPh>
    <rPh sb="5" eb="7">
      <t>コウジョ</t>
    </rPh>
    <phoneticPr fontId="19"/>
  </si>
  <si>
    <r>
      <t>事</t>
    </r>
    <r>
      <rPr>
        <sz val="9"/>
        <color auto="1"/>
        <rFont val="ＭＳ Ｐゴシック"/>
      </rPr>
      <t>業専従者控除額　</t>
    </r>
    <r>
      <rPr>
        <sz val="6"/>
        <color auto="1"/>
        <rFont val="ＭＳ Ｐゴシック"/>
      </rPr>
      <t>円</t>
    </r>
    <rPh sb="0" eb="2">
      <t>ジギョウ</t>
    </rPh>
    <rPh sb="2" eb="5">
      <t>センジュウシャ</t>
    </rPh>
    <rPh sb="5" eb="7">
      <t>コウジョ</t>
    </rPh>
    <rPh sb="7" eb="8">
      <t>ガク</t>
    </rPh>
    <rPh sb="9" eb="10">
      <t>エン</t>
    </rPh>
    <phoneticPr fontId="19"/>
  </si>
  <si>
    <t>その他（扶養６）</t>
    <rPh sb="2" eb="3">
      <t>タ</t>
    </rPh>
    <rPh sb="4" eb="6">
      <t>フヨウ</t>
    </rPh>
    <phoneticPr fontId="19"/>
  </si>
  <si>
    <t>都道府県、市区町村分
（ふるさと寄附金）　</t>
    <rPh sb="0" eb="4">
      <t>トドウフケン</t>
    </rPh>
    <rPh sb="5" eb="7">
      <t>シク</t>
    </rPh>
    <rPh sb="7" eb="9">
      <t>チョウソン</t>
    </rPh>
    <rPh sb="9" eb="10">
      <t>ブン</t>
    </rPh>
    <rPh sb="16" eb="18">
      <t>キフ</t>
    </rPh>
    <rPh sb="18" eb="19">
      <t>キン</t>
    </rPh>
    <phoneticPr fontId="19"/>
  </si>
  <si>
    <r>
      <t>　「有」のかたは下記に、「無」のかたは裏面の「７」に入力してください。</t>
    </r>
    <r>
      <rPr>
        <sz val="8"/>
        <color auto="1"/>
        <rFont val="ＭＳ Ｐゴシック"/>
      </rPr>
      <t xml:space="preserve">
</t>
    </r>
    <r>
      <rPr>
        <sz val="9"/>
        <color auto="1"/>
        <rFont val="ＭＳ Ｐゴシック"/>
      </rPr>
      <t>※配当、譲渡、一時、利子所得があるかたは裏面の「１１」に入力してください。</t>
    </r>
    <rPh sb="26" eb="28">
      <t>ニュウリョク</t>
    </rPh>
    <rPh sb="64" eb="66">
      <t>ニュウリョク</t>
    </rPh>
    <phoneticPr fontId="19"/>
  </si>
  <si>
    <t>特定の給与に係る市・府民税を自分で支払う。（併徴）</t>
    <rPh sb="0" eb="2">
      <t>トクテイ</t>
    </rPh>
    <rPh sb="3" eb="5">
      <t>キュウヨ</t>
    </rPh>
    <rPh sb="8" eb="13">
      <t>シフミンゼイ</t>
    </rPh>
    <rPh sb="14" eb="16">
      <t>ジブン</t>
    </rPh>
    <rPh sb="22" eb="23">
      <t>ヘイ</t>
    </rPh>
    <phoneticPr fontId="19"/>
  </si>
  <si>
    <t>勤務先名</t>
    <rPh sb="0" eb="3">
      <t>キンムサキ</t>
    </rPh>
    <rPh sb="3" eb="4">
      <t>メイ</t>
    </rPh>
    <phoneticPr fontId="19"/>
  </si>
  <si>
    <t>７ 所得がなかったかたは、以下の該当する項目を選択、入
   力してください。</t>
    <rPh sb="2" eb="4">
      <t>ショトク</t>
    </rPh>
    <rPh sb="13" eb="15">
      <t>イカ</t>
    </rPh>
    <rPh sb="16" eb="18">
      <t>ガイトウ</t>
    </rPh>
    <rPh sb="20" eb="22">
      <t>コウモク</t>
    </rPh>
    <rPh sb="23" eb="25">
      <t>センタク</t>
    </rPh>
    <rPh sb="26" eb="27">
      <t>イリ</t>
    </rPh>
    <rPh sb="31" eb="32">
      <t>チカラ</t>
    </rPh>
    <phoneticPr fontId="19"/>
  </si>
  <si>
    <t>障害者控除額</t>
    <rPh sb="0" eb="3">
      <t>ショウガイシャ</t>
    </rPh>
    <rPh sb="3" eb="5">
      <t>コウジョ</t>
    </rPh>
    <rPh sb="5" eb="6">
      <t>ガク</t>
    </rPh>
    <phoneticPr fontId="19"/>
  </si>
  <si>
    <t>整理番号</t>
    <rPh sb="0" eb="2">
      <t>セイリ</t>
    </rPh>
    <rPh sb="2" eb="4">
      <t>バンゴウ</t>
    </rPh>
    <phoneticPr fontId="19"/>
  </si>
  <si>
    <t>利益の配当</t>
  </si>
  <si>
    <t>外貨建等証券投資信託以外</t>
    <rPh sb="0" eb="2">
      <t>ガイカ</t>
    </rPh>
    <rPh sb="2" eb="3">
      <t>ダ</t>
    </rPh>
    <rPh sb="3" eb="4">
      <t>ナド</t>
    </rPh>
    <rPh sb="4" eb="6">
      <t>ショウケン</t>
    </rPh>
    <rPh sb="6" eb="8">
      <t>トウシ</t>
    </rPh>
    <rPh sb="8" eb="10">
      <t>シンタク</t>
    </rPh>
    <rPh sb="10" eb="12">
      <t>イガイ</t>
    </rPh>
    <phoneticPr fontId="19"/>
  </si>
  <si>
    <t>＋信託</t>
    <rPh sb="1" eb="3">
      <t>シンタク</t>
    </rPh>
    <phoneticPr fontId="19"/>
  </si>
  <si>
    <t>箕面市</t>
    <rPh sb="0" eb="2">
      <t>ミノオ</t>
    </rPh>
    <rPh sb="2" eb="3">
      <t>シ</t>
    </rPh>
    <phoneticPr fontId="19"/>
  </si>
  <si>
    <t>損害年月日</t>
    <rPh sb="0" eb="2">
      <t>ソンガイ</t>
    </rPh>
    <rPh sb="2" eb="5">
      <t>ネンガッピ</t>
    </rPh>
    <phoneticPr fontId="19"/>
  </si>
  <si>
    <t>S23.1.1以前</t>
    <rPh sb="7" eb="9">
      <t>イゼン</t>
    </rPh>
    <phoneticPr fontId="19"/>
  </si>
  <si>
    <t>給与収入合計</t>
    <rPh sb="0" eb="2">
      <t>キュウヨ</t>
    </rPh>
    <rPh sb="2" eb="4">
      <t>シュウニュウ</t>
    </rPh>
    <rPh sb="4" eb="6">
      <t>ゴウケイ</t>
    </rPh>
    <phoneticPr fontId="19"/>
  </si>
  <si>
    <t>「*」入力確認</t>
    <rPh sb="3" eb="5">
      <t>ニュウリョク</t>
    </rPh>
    <rPh sb="5" eb="7">
      <t>カクニン</t>
    </rPh>
    <phoneticPr fontId="19"/>
  </si>
  <si>
    <t>公的年金等収入合計</t>
    <rPh sb="0" eb="2">
      <t>コウテキ</t>
    </rPh>
    <rPh sb="2" eb="4">
      <t>ネンキン</t>
    </rPh>
    <rPh sb="4" eb="5">
      <t>トウ</t>
    </rPh>
    <rPh sb="5" eb="7">
      <t>シュウニュウ</t>
    </rPh>
    <rPh sb="7" eb="9">
      <t>ゴウケイ</t>
    </rPh>
    <phoneticPr fontId="19"/>
  </si>
  <si>
    <t>１月１日
現在住所</t>
    <rPh sb="1" eb="2">
      <t>ガツ</t>
    </rPh>
    <rPh sb="3" eb="4">
      <t>ニチ</t>
    </rPh>
    <rPh sb="5" eb="7">
      <t>ゲンザイ</t>
    </rPh>
    <rPh sb="7" eb="9">
      <t>ジュウショ</t>
    </rPh>
    <phoneticPr fontId="19"/>
  </si>
  <si>
    <t>寡婦・ひとり親控除額</t>
    <rPh sb="0" eb="2">
      <t>カフ</t>
    </rPh>
    <rPh sb="6" eb="7">
      <t>オヤ</t>
    </rPh>
    <rPh sb="7" eb="9">
      <t>コウジョ</t>
    </rPh>
    <rPh sb="9" eb="10">
      <t>ガク</t>
    </rPh>
    <phoneticPr fontId="19"/>
  </si>
  <si>
    <t>公的年金所得</t>
    <rPh sb="0" eb="2">
      <t>コウテキ</t>
    </rPh>
    <rPh sb="2" eb="4">
      <t>ネンキン</t>
    </rPh>
    <rPh sb="4" eb="6">
      <t>ショトク</t>
    </rPh>
    <phoneticPr fontId="19"/>
  </si>
  <si>
    <t xml:space="preserve">●お支払方法を選択される場合は「８」を記入してください。
</t>
    <rPh sb="4" eb="5">
      <t>ホウ</t>
    </rPh>
    <rPh sb="7" eb="9">
      <t>センタク</t>
    </rPh>
    <rPh sb="12" eb="14">
      <t>バアイ</t>
    </rPh>
    <rPh sb="19" eb="21">
      <t>キニュウ</t>
    </rPh>
    <phoneticPr fontId="19"/>
  </si>
  <si>
    <t>④一時（特別控除後）</t>
    <rPh sb="1" eb="3">
      <t>イチジ</t>
    </rPh>
    <rPh sb="4" eb="6">
      <t>トクベツ</t>
    </rPh>
    <rPh sb="6" eb="8">
      <t>コウジョ</t>
    </rPh>
    <rPh sb="8" eb="9">
      <t>ゴ</t>
    </rPh>
    <phoneticPr fontId="19"/>
  </si>
  <si>
    <t>生年月日</t>
    <rPh sb="0" eb="2">
      <t>セイネン</t>
    </rPh>
    <rPh sb="2" eb="4">
      <t>ガッピ</t>
    </rPh>
    <phoneticPr fontId="19"/>
  </si>
  <si>
    <t>所得割税額</t>
    <rPh sb="0" eb="2">
      <t>ショトク</t>
    </rPh>
    <rPh sb="2" eb="3">
      <t>ワリ</t>
    </rPh>
    <rPh sb="3" eb="5">
      <t>ゼイガク</t>
    </rPh>
    <phoneticPr fontId="19"/>
  </si>
  <si>
    <t>箕面市</t>
    <rPh sb="0" eb="3">
      <t>ミノオシ</t>
    </rPh>
    <phoneticPr fontId="19"/>
  </si>
  <si>
    <t>６ 事業専従者に関する事項</t>
  </si>
  <si>
    <t>差引額計算</t>
    <rPh sb="0" eb="2">
      <t>サシヒキ</t>
    </rPh>
    <rPh sb="2" eb="3">
      <t>ガク</t>
    </rPh>
    <rPh sb="3" eb="5">
      <t>ケイサン</t>
    </rPh>
    <phoneticPr fontId="19"/>
  </si>
  <si>
    <t>税額控除額</t>
    <rPh sb="0" eb="2">
      <t>ゼイガク</t>
    </rPh>
    <rPh sb="2" eb="4">
      <t>コウジョ</t>
    </rPh>
    <rPh sb="4" eb="5">
      <t>ガク</t>
    </rPh>
    <phoneticPr fontId="19"/>
  </si>
  <si>
    <t>差引負担額　A-B</t>
  </si>
  <si>
    <t>差引所得割額</t>
    <rPh sb="0" eb="2">
      <t>サシヒキ</t>
    </rPh>
    <rPh sb="2" eb="4">
      <t>ショトク</t>
    </rPh>
    <rPh sb="4" eb="5">
      <t>ワリ</t>
    </rPh>
    <rPh sb="5" eb="6">
      <t>ガク</t>
    </rPh>
    <phoneticPr fontId="19"/>
  </si>
  <si>
    <r>
      <t>●</t>
    </r>
    <r>
      <rPr>
        <b/>
        <sz val="10"/>
        <color auto="1"/>
        <rFont val="ＭＳ Ｐゴシック"/>
      </rPr>
      <t>必要箇所に入力し、表面・裏面を印刷してください（両面印刷可）。</t>
    </r>
    <rPh sb="1" eb="3">
      <t>ヒツヨウ</t>
    </rPh>
    <rPh sb="3" eb="5">
      <t>カショ</t>
    </rPh>
    <rPh sb="6" eb="8">
      <t>ニュウリョク</t>
    </rPh>
    <rPh sb="10" eb="12">
      <t>ヒョウメン</t>
    </rPh>
    <rPh sb="13" eb="15">
      <t>ウラメン</t>
    </rPh>
    <rPh sb="16" eb="18">
      <t>インサツ</t>
    </rPh>
    <rPh sb="25" eb="27">
      <t>リョウメン</t>
    </rPh>
    <rPh sb="27" eb="29">
      <t>インサツ</t>
    </rPh>
    <rPh sb="29" eb="30">
      <t>カ</t>
    </rPh>
    <phoneticPr fontId="19"/>
  </si>
  <si>
    <t>その他所得</t>
    <rPh sb="2" eb="3">
      <t>タ</t>
    </rPh>
    <rPh sb="3" eb="5">
      <t>ショトク</t>
    </rPh>
    <phoneticPr fontId="19"/>
  </si>
  <si>
    <t>現住所</t>
    <rPh sb="0" eb="3">
      <t>ゲンジュウショ</t>
    </rPh>
    <phoneticPr fontId="19"/>
  </si>
  <si>
    <t>他のかたの扶養親族であるが、所得金額調整控除額の対象とされるかたを記入してください。</t>
    <rPh sb="0" eb="1">
      <t>ホカ</t>
    </rPh>
    <rPh sb="5" eb="7">
      <t>フヨウ</t>
    </rPh>
    <rPh sb="7" eb="9">
      <t>シンゾク</t>
    </rPh>
    <rPh sb="14" eb="16">
      <t>ショトク</t>
    </rPh>
    <rPh sb="16" eb="18">
      <t>キンガク</t>
    </rPh>
    <rPh sb="18" eb="20">
      <t>チョウセイ</t>
    </rPh>
    <rPh sb="20" eb="22">
      <t>コウジョ</t>
    </rPh>
    <rPh sb="22" eb="23">
      <t>ガク</t>
    </rPh>
    <rPh sb="24" eb="26">
      <t>タイショウ</t>
    </rPh>
    <rPh sb="33" eb="35">
      <t>キニュウ</t>
    </rPh>
    <phoneticPr fontId="19"/>
  </si>
  <si>
    <t>所得</t>
    <rPh sb="0" eb="2">
      <t>ショトク</t>
    </rPh>
    <phoneticPr fontId="19"/>
  </si>
  <si>
    <t>②+③+④</t>
  </si>
  <si>
    <t>月</t>
    <rPh sb="0" eb="1">
      <t>ガツ</t>
    </rPh>
    <phoneticPr fontId="19"/>
  </si>
  <si>
    <t>同一
生計</t>
    <rPh sb="0" eb="2">
      <t>ドウイツ</t>
    </rPh>
    <rPh sb="3" eb="5">
      <t>セイケイ</t>
    </rPh>
    <phoneticPr fontId="19"/>
  </si>
  <si>
    <t>同居区分</t>
    <rPh sb="0" eb="2">
      <t>ドウキョ</t>
    </rPh>
    <rPh sb="2" eb="4">
      <t>クブン</t>
    </rPh>
    <phoneticPr fontId="19"/>
  </si>
  <si>
    <t>日本年金機構</t>
    <rPh sb="0" eb="2">
      <t>ニホン</t>
    </rPh>
    <rPh sb="2" eb="4">
      <t>ネンキン</t>
    </rPh>
    <rPh sb="4" eb="6">
      <t>キコウ</t>
    </rPh>
    <phoneticPr fontId="19"/>
  </si>
  <si>
    <t>大阪府</t>
    <rPh sb="0" eb="2">
      <t>オオサカ</t>
    </rPh>
    <rPh sb="2" eb="3">
      <t>フ</t>
    </rPh>
    <phoneticPr fontId="19"/>
  </si>
  <si>
    <t>対象限度額</t>
    <rPh sb="0" eb="2">
      <t>タイショウ</t>
    </rPh>
    <rPh sb="2" eb="4">
      <t>ゲンド</t>
    </rPh>
    <rPh sb="4" eb="5">
      <t>ガク</t>
    </rPh>
    <phoneticPr fontId="19"/>
  </si>
  <si>
    <t>代理人氏名</t>
    <rPh sb="0" eb="2">
      <t>ダイリ</t>
    </rPh>
    <rPh sb="2" eb="3">
      <t>ニン</t>
    </rPh>
    <rPh sb="3" eb="5">
      <t>シメイ</t>
    </rPh>
    <phoneticPr fontId="19"/>
  </si>
  <si>
    <t>雑所得</t>
    <rPh sb="0" eb="1">
      <t>ザツ</t>
    </rPh>
    <rPh sb="1" eb="3">
      <t>ショトク</t>
    </rPh>
    <phoneticPr fontId="19"/>
  </si>
  <si>
    <t>総所得金額</t>
    <rPh sb="0" eb="3">
      <t>ソウショトク</t>
    </rPh>
    <rPh sb="3" eb="5">
      <t>キンガク</t>
    </rPh>
    <phoneticPr fontId="19"/>
  </si>
  <si>
    <t>所得合計額</t>
    <rPh sb="0" eb="2">
      <t>ショトク</t>
    </rPh>
    <rPh sb="2" eb="4">
      <t>ゴウケイ</t>
    </rPh>
    <rPh sb="4" eb="5">
      <t>ガク</t>
    </rPh>
    <phoneticPr fontId="19"/>
  </si>
  <si>
    <t>配偶者給与所得</t>
    <rPh sb="0" eb="3">
      <t>ハイグウシャ</t>
    </rPh>
    <rPh sb="3" eb="5">
      <t>キュウヨ</t>
    </rPh>
    <rPh sb="5" eb="7">
      <t>ショトク</t>
    </rPh>
    <phoneticPr fontId="19"/>
  </si>
  <si>
    <t>年　　月　　日</t>
    <rPh sb="0" eb="1">
      <t>ネン</t>
    </rPh>
    <rPh sb="3" eb="4">
      <t>ツキ</t>
    </rPh>
    <rPh sb="6" eb="7">
      <t>ニチ</t>
    </rPh>
    <phoneticPr fontId="19"/>
  </si>
  <si>
    <t>扶養種別</t>
    <rPh sb="0" eb="2">
      <t>フヨウ</t>
    </rPh>
    <rPh sb="2" eb="4">
      <t>シュベツ</t>
    </rPh>
    <phoneticPr fontId="19"/>
  </si>
  <si>
    <t>本人との
続柄</t>
    <rPh sb="0" eb="2">
      <t>ホンニン</t>
    </rPh>
    <rPh sb="5" eb="7">
      <t>ゾクガラ</t>
    </rPh>
    <phoneticPr fontId="19"/>
  </si>
  <si>
    <t>電話番号</t>
    <rPh sb="0" eb="2">
      <t>デンワ</t>
    </rPh>
    <rPh sb="2" eb="4">
      <t>バンゴウ</t>
    </rPh>
    <phoneticPr fontId="19"/>
  </si>
  <si>
    <t>扶養</t>
    <rPh sb="0" eb="2">
      <t>フヨウ</t>
    </rPh>
    <phoneticPr fontId="19"/>
  </si>
  <si>
    <t>⑤</t>
  </si>
  <si>
    <t>別居判定</t>
    <rPh sb="0" eb="2">
      <t>ベッキョ</t>
    </rPh>
    <rPh sb="2" eb="4">
      <t>ハンテイ</t>
    </rPh>
    <phoneticPr fontId="19"/>
  </si>
  <si>
    <t>●別居の扶養親族がいる場合には、「４」に氏名・住所を記入してください。</t>
  </si>
  <si>
    <t>医療費控除</t>
    <rPh sb="0" eb="3">
      <t>イリョウヒ</t>
    </rPh>
    <rPh sb="3" eb="5">
      <t>コウジョ</t>
    </rPh>
    <phoneticPr fontId="19"/>
  </si>
  <si>
    <t>住民税特別徴収税額</t>
    <rPh sb="0" eb="3">
      <t>ジュウミンゼイ</t>
    </rPh>
    <rPh sb="3" eb="5">
      <t>トクベツ</t>
    </rPh>
    <rPh sb="5" eb="7">
      <t>チョウシュウ</t>
    </rPh>
    <rPh sb="7" eb="9">
      <t>ゼイガク</t>
    </rPh>
    <phoneticPr fontId="19"/>
  </si>
  <si>
    <t>配偶者控除</t>
    <rPh sb="0" eb="3">
      <t>ハイグウシャ</t>
    </rPh>
    <rPh sb="3" eb="5">
      <t>コウジョ</t>
    </rPh>
    <phoneticPr fontId="19"/>
  </si>
  <si>
    <t>本人・代理人・使者</t>
    <rPh sb="0" eb="2">
      <t>ホンニン</t>
    </rPh>
    <rPh sb="3" eb="6">
      <t>ダイリニン</t>
    </rPh>
    <rPh sb="7" eb="9">
      <t>シシャ</t>
    </rPh>
    <phoneticPr fontId="19"/>
  </si>
  <si>
    <t>A　　収入金額</t>
    <rPh sb="3" eb="5">
      <t>シュウニュウ</t>
    </rPh>
    <rPh sb="5" eb="7">
      <t>キンガク</t>
    </rPh>
    <phoneticPr fontId="19"/>
  </si>
  <si>
    <t>譲渡割</t>
    <rPh sb="0" eb="2">
      <t>ジョウト</t>
    </rPh>
    <rPh sb="2" eb="3">
      <t>ワリ</t>
    </rPh>
    <phoneticPr fontId="19"/>
  </si>
  <si>
    <t>以下</t>
    <rPh sb="0" eb="2">
      <t>イカ</t>
    </rPh>
    <phoneticPr fontId="19"/>
  </si>
  <si>
    <t xml:space="preserve">●給与を２箇所以上から受けておられるかたが併徴を希望する場合、「特定の給与に係る市・府民税を自分で支払う。（併徴）」を選択し、主たる給与の会社名（給与から市・府民税を差し引き〔特別徴収〕する会社）を記載してください。
 また、全ての勤務先の源泉徴収票（コピー可）を添付して提出してください。
</t>
    <rPh sb="77" eb="82">
      <t>シフミンゼイ</t>
    </rPh>
    <rPh sb="83" eb="84">
      <t>サ</t>
    </rPh>
    <rPh sb="85" eb="86">
      <t>ヒ</t>
    </rPh>
    <rPh sb="116" eb="119">
      <t>キンムサキ</t>
    </rPh>
    <rPh sb="129" eb="130">
      <t>カ</t>
    </rPh>
    <phoneticPr fontId="19"/>
  </si>
  <si>
    <t>以下</t>
  </si>
  <si>
    <t>府民税</t>
    <rPh sb="0" eb="2">
      <t>フミン</t>
    </rPh>
    <rPh sb="2" eb="3">
      <t>ゼイ</t>
    </rPh>
    <phoneticPr fontId="19"/>
  </si>
  <si>
    <t>配当所得</t>
    <rPh sb="0" eb="2">
      <t>ハイトウ</t>
    </rPh>
    <rPh sb="2" eb="4">
      <t>ショトク</t>
    </rPh>
    <phoneticPr fontId="19"/>
  </si>
  <si>
    <t>雑損控除</t>
    <rPh sb="0" eb="2">
      <t>ザッソン</t>
    </rPh>
    <rPh sb="2" eb="4">
      <t>コウジョ</t>
    </rPh>
    <phoneticPr fontId="19"/>
  </si>
  <si>
    <t>対象限度額判定（市）</t>
    <rPh sb="0" eb="2">
      <t>タイショウ</t>
    </rPh>
    <rPh sb="2" eb="5">
      <t>ゲンドガク</t>
    </rPh>
    <rPh sb="5" eb="7">
      <t>ハンテイ</t>
    </rPh>
    <rPh sb="8" eb="9">
      <t>シ</t>
    </rPh>
    <phoneticPr fontId="19"/>
  </si>
  <si>
    <t>総合
譲渡</t>
    <rPh sb="0" eb="2">
      <t>ソウゴウ</t>
    </rPh>
    <rPh sb="3" eb="5">
      <t>ジョウト</t>
    </rPh>
    <phoneticPr fontId="19"/>
  </si>
  <si>
    <t>証券投資信託</t>
    <rPh sb="0" eb="2">
      <t>ショウケン</t>
    </rPh>
    <rPh sb="2" eb="4">
      <t>トウシ</t>
    </rPh>
    <rPh sb="4" eb="6">
      <t>シンタク</t>
    </rPh>
    <phoneticPr fontId="19"/>
  </si>
  <si>
    <t>調整控除用</t>
    <rPh sb="0" eb="2">
      <t>チョウセイ</t>
    </rPh>
    <rPh sb="2" eb="4">
      <t>コウジョ</t>
    </rPh>
    <rPh sb="4" eb="5">
      <t>ヨウ</t>
    </rPh>
    <phoneticPr fontId="19"/>
  </si>
  <si>
    <t>均等割判定額</t>
    <rPh sb="0" eb="3">
      <t>キントウワ</t>
    </rPh>
    <rPh sb="3" eb="5">
      <t>ハンテイ</t>
    </rPh>
    <rPh sb="5" eb="6">
      <t>ガク</t>
    </rPh>
    <phoneticPr fontId="19"/>
  </si>
  <si>
    <t>＝1/2</t>
  </si>
  <si>
    <t>16歳未満枠</t>
    <rPh sb="2" eb="3">
      <t>サイ</t>
    </rPh>
    <rPh sb="3" eb="5">
      <t>ミマン</t>
    </rPh>
    <rPh sb="5" eb="6">
      <t>ワク</t>
    </rPh>
    <phoneticPr fontId="19"/>
  </si>
  <si>
    <t>S23.1.2以降</t>
    <rPh sb="7" eb="9">
      <t>イコウ</t>
    </rPh>
    <phoneticPr fontId="19"/>
  </si>
  <si>
    <t>番号確認</t>
    <rPh sb="0" eb="2">
      <t>バンゴウ</t>
    </rPh>
    <rPh sb="2" eb="4">
      <t>カクニン</t>
    </rPh>
    <phoneticPr fontId="19"/>
  </si>
  <si>
    <t>代理人住所</t>
    <rPh sb="0" eb="2">
      <t>ダイリ</t>
    </rPh>
    <rPh sb="2" eb="3">
      <t>ニン</t>
    </rPh>
    <rPh sb="3" eb="5">
      <t>ジュウショ</t>
    </rPh>
    <phoneticPr fontId="19"/>
  </si>
  <si>
    <t>個 ・ 通
住民票・システム</t>
    <rPh sb="0" eb="1">
      <t>コ</t>
    </rPh>
    <rPh sb="4" eb="5">
      <t>ツウ</t>
    </rPh>
    <rPh sb="6" eb="9">
      <t>ジュウミンヒョウ</t>
    </rPh>
    <phoneticPr fontId="19"/>
  </si>
  <si>
    <t>府民税分</t>
    <rPh sb="0" eb="2">
      <t>フミン</t>
    </rPh>
    <rPh sb="2" eb="3">
      <t>ゼイ</t>
    </rPh>
    <rPh sb="3" eb="4">
      <t>ブン</t>
    </rPh>
    <phoneticPr fontId="19"/>
  </si>
  <si>
    <t>年齢</t>
    <rPh sb="0" eb="2">
      <t>ネンレイ</t>
    </rPh>
    <phoneticPr fontId="19"/>
  </si>
  <si>
    <t>特定扶養</t>
    <rPh sb="0" eb="2">
      <t>トクテイ</t>
    </rPh>
    <rPh sb="2" eb="4">
      <t>フヨウ</t>
    </rPh>
    <phoneticPr fontId="19"/>
  </si>
  <si>
    <t>一般</t>
    <rPh sb="0" eb="2">
      <t>イッパン</t>
    </rPh>
    <phoneticPr fontId="19"/>
  </si>
  <si>
    <t>職員使用欄</t>
    <rPh sb="0" eb="2">
      <t>ショクイン</t>
    </rPh>
    <rPh sb="2" eb="4">
      <t>シヨウ</t>
    </rPh>
    <rPh sb="4" eb="5">
      <t>ラン</t>
    </rPh>
    <phoneticPr fontId="19"/>
  </si>
  <si>
    <t>信託以外</t>
    <rPh sb="0" eb="2">
      <t>シンタク</t>
    </rPh>
    <rPh sb="2" eb="4">
      <t>イガイ</t>
    </rPh>
    <phoneticPr fontId="19"/>
  </si>
  <si>
    <t>その他（本人）</t>
    <rPh sb="2" eb="3">
      <t>タ</t>
    </rPh>
    <rPh sb="4" eb="6">
      <t>ホンニン</t>
    </rPh>
    <phoneticPr fontId="19"/>
  </si>
  <si>
    <t>障害者の場合</t>
    <rPh sb="0" eb="3">
      <t>ショウガイシャ</t>
    </rPh>
    <rPh sb="4" eb="6">
      <t>バアイ</t>
    </rPh>
    <phoneticPr fontId="19"/>
  </si>
  <si>
    <t>令和　7　年度（2025年度）市・府民税申告書　（令和　6　年分の所得）</t>
    <rPh sb="0" eb="2">
      <t>レイワ</t>
    </rPh>
    <rPh sb="5" eb="7">
      <t>ネンド</t>
    </rPh>
    <rPh sb="12" eb="13">
      <t>トシ</t>
    </rPh>
    <rPh sb="13" eb="14">
      <t>ド</t>
    </rPh>
    <rPh sb="15" eb="16">
      <t>シ</t>
    </rPh>
    <rPh sb="17" eb="19">
      <t>フミン</t>
    </rPh>
    <rPh sb="19" eb="20">
      <t>ゼイ</t>
    </rPh>
    <rPh sb="20" eb="22">
      <t>シンコク</t>
    </rPh>
    <rPh sb="22" eb="23">
      <t>ショ</t>
    </rPh>
    <rPh sb="25" eb="27">
      <t>レイワ</t>
    </rPh>
    <rPh sb="30" eb="32">
      <t>ネンブン</t>
    </rPh>
    <rPh sb="33" eb="35">
      <t>ショトク</t>
    </rPh>
    <phoneticPr fontId="19"/>
  </si>
  <si>
    <t>利子</t>
    <rPh sb="0" eb="2">
      <t>リシ</t>
    </rPh>
    <phoneticPr fontId="19"/>
  </si>
  <si>
    <t>＋信託以外</t>
    <rPh sb="1" eb="3">
      <t>シンタク</t>
    </rPh>
    <rPh sb="3" eb="5">
      <t>イガイ</t>
    </rPh>
    <phoneticPr fontId="19"/>
  </si>
  <si>
    <t>扶養控除</t>
    <rPh sb="0" eb="2">
      <t>フヨウ</t>
    </rPh>
    <rPh sb="2" eb="4">
      <t>コウジョ</t>
    </rPh>
    <phoneticPr fontId="19"/>
  </si>
  <si>
    <t>所得税地震保険料控除額</t>
    <rPh sb="0" eb="3">
      <t>ショトクゼイ</t>
    </rPh>
    <rPh sb="3" eb="5">
      <t>ジシン</t>
    </rPh>
    <rPh sb="5" eb="8">
      <t>ホケンリョウ</t>
    </rPh>
    <rPh sb="8" eb="10">
      <t>コウジョ</t>
    </rPh>
    <rPh sb="10" eb="11">
      <t>ガク</t>
    </rPh>
    <phoneticPr fontId="19"/>
  </si>
  <si>
    <t>マイナンバー（個人番号）</t>
  </si>
  <si>
    <t>障害者の場合</t>
    <rPh sb="0" eb="2">
      <t>ショウガイ</t>
    </rPh>
    <rPh sb="4" eb="6">
      <t>バアイ</t>
    </rPh>
    <phoneticPr fontId="19"/>
  </si>
  <si>
    <t>B　　必要経費</t>
    <rPh sb="3" eb="5">
      <t>ヒツヨウ</t>
    </rPh>
    <rPh sb="5" eb="7">
      <t>ケイヒ</t>
    </rPh>
    <phoneticPr fontId="19"/>
  </si>
  <si>
    <t>基礎控除</t>
    <rPh sb="0" eb="2">
      <t>キソ</t>
    </rPh>
    <rPh sb="2" eb="4">
      <t>コウジョ</t>
    </rPh>
    <phoneticPr fontId="19"/>
  </si>
  <si>
    <t>同特</t>
    <rPh sb="0" eb="1">
      <t>ドウ</t>
    </rPh>
    <rPh sb="1" eb="2">
      <t>トク</t>
    </rPh>
    <phoneticPr fontId="19"/>
  </si>
  <si>
    <t>給　　与</t>
    <rPh sb="0" eb="1">
      <t>キュウ</t>
    </rPh>
    <rPh sb="3" eb="4">
      <t>アタエ</t>
    </rPh>
    <phoneticPr fontId="19"/>
  </si>
  <si>
    <t>（</t>
  </si>
  <si>
    <t>非課税判定</t>
    <rPh sb="0" eb="3">
      <t>ヒカゼイ</t>
    </rPh>
    <rPh sb="3" eb="5">
      <t>ハンテイ</t>
    </rPh>
    <phoneticPr fontId="19"/>
  </si>
  <si>
    <t>ハ</t>
  </si>
  <si>
    <t>）</t>
  </si>
  <si>
    <t>収入金額</t>
    <rPh sb="0" eb="2">
      <t>シュウニュウ</t>
    </rPh>
    <rPh sb="2" eb="4">
      <t>キンガク</t>
    </rPh>
    <phoneticPr fontId="19"/>
  </si>
  <si>
    <t>給与から差引き（特別徴収）</t>
    <rPh sb="0" eb="2">
      <t>キュウヨ</t>
    </rPh>
    <rPh sb="4" eb="5">
      <t>サ</t>
    </rPh>
    <rPh sb="5" eb="6">
      <t>ヒ</t>
    </rPh>
    <rPh sb="8" eb="10">
      <t>トクベツ</t>
    </rPh>
    <rPh sb="10" eb="12">
      <t>チョウシュウ</t>
    </rPh>
    <phoneticPr fontId="19"/>
  </si>
  <si>
    <t>身体</t>
    <rPh sb="0" eb="2">
      <t>シンタイ</t>
    </rPh>
    <phoneticPr fontId="19"/>
  </si>
  <si>
    <t>円</t>
    <rPh sb="0" eb="1">
      <t>エン</t>
    </rPh>
    <phoneticPr fontId="19"/>
  </si>
  <si>
    <t>利子</t>
  </si>
  <si>
    <t>基準額</t>
    <rPh sb="0" eb="2">
      <t>キジュン</t>
    </rPh>
    <rPh sb="2" eb="3">
      <t>ガク</t>
    </rPh>
    <phoneticPr fontId="19"/>
  </si>
  <si>
    <t>旧長期</t>
    <rPh sb="0" eb="1">
      <t>キュウ</t>
    </rPh>
    <rPh sb="1" eb="3">
      <t>チョウキ</t>
    </rPh>
    <phoneticPr fontId="19"/>
  </si>
  <si>
    <t>年金基金</t>
    <rPh sb="0" eb="2">
      <t>ネンキン</t>
    </rPh>
    <rPh sb="2" eb="4">
      <t>キキン</t>
    </rPh>
    <phoneticPr fontId="19"/>
  </si>
  <si>
    <r>
      <t>公</t>
    </r>
    <r>
      <rPr>
        <sz val="10"/>
        <color auto="1"/>
        <rFont val="ＭＳ Ｐゴシック"/>
      </rPr>
      <t xml:space="preserve">的年金等
</t>
    </r>
    <r>
      <rPr>
        <sz val="5"/>
        <color auto="1"/>
        <rFont val="ＭＳ Ｐゴシック"/>
      </rPr>
      <t>（遺族年金・障害年金を除く）</t>
    </r>
    <rPh sb="0" eb="2">
      <t>コウテキ</t>
    </rPh>
    <rPh sb="2" eb="4">
      <t>ネンキン</t>
    </rPh>
    <rPh sb="4" eb="5">
      <t>トウ</t>
    </rPh>
    <rPh sb="7" eb="9">
      <t>イゾク</t>
    </rPh>
    <rPh sb="9" eb="11">
      <t>ネンキン</t>
    </rPh>
    <rPh sb="12" eb="14">
      <t>ショウガイ</t>
    </rPh>
    <rPh sb="14" eb="16">
      <t>ネンキン</t>
    </rPh>
    <rPh sb="17" eb="18">
      <t>ノゾ</t>
    </rPh>
    <phoneticPr fontId="19"/>
  </si>
  <si>
    <t>所得割</t>
    <rPh sb="0" eb="2">
      <t>ショトク</t>
    </rPh>
    <rPh sb="2" eb="3">
      <t>ワリ</t>
    </rPh>
    <phoneticPr fontId="19"/>
  </si>
  <si>
    <t>営業等</t>
  </si>
  <si>
    <t>Ａ</t>
  </si>
  <si>
    <t>配　偶　者
（特別）控除</t>
    <rPh sb="0" eb="1">
      <t>ハイ</t>
    </rPh>
    <rPh sb="2" eb="3">
      <t>グウ</t>
    </rPh>
    <rPh sb="4" eb="5">
      <t>モノ</t>
    </rPh>
    <rPh sb="7" eb="9">
      <t>トクベツ</t>
    </rPh>
    <rPh sb="10" eb="12">
      <t>コウジョ</t>
    </rPh>
    <phoneticPr fontId="19"/>
  </si>
  <si>
    <t>●農業、不動産所得は左記欄の項目を選択、入力してください。</t>
    <rPh sb="1" eb="3">
      <t>ノウギョウ</t>
    </rPh>
    <rPh sb="4" eb="7">
      <t>フドウサン</t>
    </rPh>
    <rPh sb="7" eb="9">
      <t>ショトク</t>
    </rPh>
    <rPh sb="10" eb="12">
      <t>サキ</t>
    </rPh>
    <rPh sb="12" eb="13">
      <t>ラン</t>
    </rPh>
    <rPh sb="14" eb="16">
      <t>コウモク</t>
    </rPh>
    <rPh sb="17" eb="19">
      <t>センタク</t>
    </rPh>
    <rPh sb="20" eb="22">
      <t>ニュウリョク</t>
    </rPh>
    <phoneticPr fontId="19"/>
  </si>
  <si>
    <t>農業</t>
  </si>
  <si>
    <r>
      <t>雑</t>
    </r>
    <r>
      <rPr>
        <sz val="6"/>
        <color auto="1"/>
        <rFont val="ＭＳ Ｐゴシック"/>
      </rPr>
      <t>（公的年金等以外）</t>
    </r>
    <rPh sb="0" eb="1">
      <t>ザツ</t>
    </rPh>
    <rPh sb="2" eb="4">
      <t>コウテキ</t>
    </rPh>
    <rPh sb="4" eb="6">
      <t>ネンキン</t>
    </rPh>
    <rPh sb="6" eb="7">
      <t>ナド</t>
    </rPh>
    <rPh sb="7" eb="9">
      <t>イガイ</t>
    </rPh>
    <phoneticPr fontId="19"/>
  </si>
  <si>
    <t>（２）特定の給与に係る市・府民税を自分で支払う。（併徴）</t>
    <rPh sb="3" eb="5">
      <t>トクテイ</t>
    </rPh>
    <rPh sb="6" eb="8">
      <t>キュウヨ</t>
    </rPh>
    <rPh sb="11" eb="16">
      <t>シフミンゼイ</t>
    </rPh>
    <rPh sb="17" eb="19">
      <t>ジブン</t>
    </rPh>
    <rPh sb="25" eb="26">
      <t>ヘイ</t>
    </rPh>
    <rPh sb="26" eb="27">
      <t>シルシ</t>
    </rPh>
    <phoneticPr fontId="19"/>
  </si>
  <si>
    <t>　〈ご注意〉</t>
    <rPh sb="3" eb="5">
      <t>チュウイ</t>
    </rPh>
    <phoneticPr fontId="19"/>
  </si>
  <si>
    <t>１ を選択した場合下記欄入力</t>
    <rPh sb="3" eb="5">
      <t>センタク</t>
    </rPh>
    <rPh sb="7" eb="9">
      <t>バアイ</t>
    </rPh>
    <rPh sb="9" eb="11">
      <t>カキ</t>
    </rPh>
    <rPh sb="11" eb="12">
      <t>ラン</t>
    </rPh>
    <rPh sb="12" eb="14">
      <t>ニュウリョク</t>
    </rPh>
    <phoneticPr fontId="19"/>
  </si>
  <si>
    <t>人的控除の差</t>
    <rPh sb="0" eb="2">
      <t>ジンテキ</t>
    </rPh>
    <rPh sb="2" eb="4">
      <t>コウジョ</t>
    </rPh>
    <rPh sb="5" eb="6">
      <t>サ</t>
    </rPh>
    <phoneticPr fontId="19"/>
  </si>
  <si>
    <t>事業用資産の譲渡損失など</t>
    <rPh sb="0" eb="3">
      <t>ジギョウヨウ</t>
    </rPh>
    <rPh sb="3" eb="5">
      <t>シサン</t>
    </rPh>
    <rPh sb="6" eb="8">
      <t>ジョウト</t>
    </rPh>
    <rPh sb="8" eb="10">
      <t>ソンシツ</t>
    </rPh>
    <phoneticPr fontId="19"/>
  </si>
  <si>
    <t>Ａ　　損害金額</t>
    <rPh sb="3" eb="5">
      <t>ソンガイ</t>
    </rPh>
    <rPh sb="5" eb="7">
      <t>キンガク</t>
    </rPh>
    <phoneticPr fontId="19"/>
  </si>
  <si>
    <t>65歳以上</t>
    <rPh sb="2" eb="3">
      <t>サイ</t>
    </rPh>
    <rPh sb="3" eb="5">
      <t>イジョウ</t>
    </rPh>
    <phoneticPr fontId="19"/>
  </si>
  <si>
    <t>共同募金・日赤</t>
    <rPh sb="0" eb="2">
      <t>キョウドウ</t>
    </rPh>
    <rPh sb="2" eb="4">
      <t>ボキン</t>
    </rPh>
    <rPh sb="5" eb="7">
      <t>ニッセキ</t>
    </rPh>
    <phoneticPr fontId="19"/>
  </si>
  <si>
    <t>セルフメディケーション税制</t>
    <rPh sb="11" eb="13">
      <t>ゼイセイ</t>
    </rPh>
    <phoneticPr fontId="19"/>
  </si>
  <si>
    <t>国民健康保険料</t>
    <rPh sb="0" eb="2">
      <t>コクミン</t>
    </rPh>
    <rPh sb="2" eb="4">
      <t>ケンコウ</t>
    </rPh>
    <rPh sb="4" eb="6">
      <t>ホケン</t>
    </rPh>
    <rPh sb="6" eb="7">
      <t>リョウ</t>
    </rPh>
    <phoneticPr fontId="19"/>
  </si>
  <si>
    <t>給与所得</t>
    <rPh sb="0" eb="2">
      <t>キュウヨ</t>
    </rPh>
    <rPh sb="2" eb="4">
      <t>ショトク</t>
    </rPh>
    <phoneticPr fontId="19"/>
  </si>
  <si>
    <t>老親判定</t>
    <rPh sb="0" eb="2">
      <t>ロウシン</t>
    </rPh>
    <rPh sb="2" eb="4">
      <t>ハンテイ</t>
    </rPh>
    <phoneticPr fontId="19"/>
  </si>
  <si>
    <t>後期高齢者医療保険料</t>
  </si>
  <si>
    <t>年金
収入</t>
  </si>
  <si>
    <t>差引損失額のうち災害関連支出</t>
    <rPh sb="0" eb="2">
      <t>サシヒキ</t>
    </rPh>
    <rPh sb="2" eb="5">
      <t>ソンシツガク</t>
    </rPh>
    <rPh sb="8" eb="10">
      <t>サイガイ</t>
    </rPh>
    <rPh sb="10" eb="12">
      <t>カンレン</t>
    </rPh>
    <rPh sb="12" eb="14">
      <t>シシュツ</t>
    </rPh>
    <phoneticPr fontId="19"/>
  </si>
  <si>
    <t>大阪府共同募金会、
日本赤十字社大阪府支部分</t>
    <rPh sb="0" eb="3">
      <t>オオサカフ</t>
    </rPh>
    <rPh sb="3" eb="5">
      <t>キョウドウ</t>
    </rPh>
    <rPh sb="5" eb="8">
      <t>ボキンカイ</t>
    </rPh>
    <rPh sb="10" eb="12">
      <t>ニホン</t>
    </rPh>
    <rPh sb="12" eb="15">
      <t>セキジュウジ</t>
    </rPh>
    <rPh sb="15" eb="16">
      <t>シャ</t>
    </rPh>
    <rPh sb="16" eb="19">
      <t>オオサカフ</t>
    </rPh>
    <rPh sb="19" eb="21">
      <t>シブ</t>
    </rPh>
    <rPh sb="21" eb="22">
      <t>ブン</t>
    </rPh>
    <phoneticPr fontId="19"/>
  </si>
  <si>
    <t>国民年金保険料</t>
    <rPh sb="0" eb="2">
      <t>コクミン</t>
    </rPh>
    <rPh sb="2" eb="4">
      <t>ネンキン</t>
    </rPh>
    <rPh sb="4" eb="7">
      <t>ホケンリョウ</t>
    </rPh>
    <phoneticPr fontId="19"/>
  </si>
  <si>
    <t>所得割２０％判定(府)</t>
    <rPh sb="0" eb="2">
      <t>ショトク</t>
    </rPh>
    <rPh sb="2" eb="3">
      <t>ワリ</t>
    </rPh>
    <rPh sb="6" eb="8">
      <t>ハンテイ</t>
    </rPh>
    <rPh sb="9" eb="10">
      <t>フ</t>
    </rPh>
    <phoneticPr fontId="19"/>
  </si>
  <si>
    <t>各判定</t>
    <rPh sb="0" eb="1">
      <t>カク</t>
    </rPh>
    <rPh sb="1" eb="3">
      <t>ハンテイ</t>
    </rPh>
    <phoneticPr fontId="19"/>
  </si>
  <si>
    <t>社会保険・任意継続保険料</t>
    <rPh sb="0" eb="2">
      <t>シャカイ</t>
    </rPh>
    <rPh sb="2" eb="4">
      <t>ホケン</t>
    </rPh>
    <rPh sb="5" eb="7">
      <t>ニンイ</t>
    </rPh>
    <rPh sb="7" eb="9">
      <t>ケイゾク</t>
    </rPh>
    <rPh sb="9" eb="12">
      <t>ホケンリョウ</t>
    </rPh>
    <phoneticPr fontId="19"/>
  </si>
  <si>
    <t>基本控除額（府）</t>
    <rPh sb="0" eb="2">
      <t>キホン</t>
    </rPh>
    <rPh sb="2" eb="4">
      <t>コウジョ</t>
    </rPh>
    <rPh sb="4" eb="5">
      <t>ガク</t>
    </rPh>
    <rPh sb="6" eb="7">
      <t>フ</t>
    </rPh>
    <phoneticPr fontId="19"/>
  </si>
  <si>
    <t>B</t>
  </si>
  <si>
    <t>⑥</t>
  </si>
  <si>
    <t>老人</t>
    <rPh sb="0" eb="2">
      <t>ロウジン</t>
    </rPh>
    <phoneticPr fontId="19"/>
  </si>
  <si>
    <t>年税額</t>
    <rPh sb="0" eb="3">
      <t>ねんぜいがく</t>
    </rPh>
    <phoneticPr fontId="19" type="Hiragana"/>
  </si>
  <si>
    <t>C</t>
  </si>
  <si>
    <t>要件</t>
    <rPh sb="0" eb="2">
      <t>ヨウケン</t>
    </rPh>
    <phoneticPr fontId="19"/>
  </si>
  <si>
    <t>D</t>
  </si>
  <si>
    <t>③</t>
  </si>
  <si>
    <t>療育</t>
    <rPh sb="0" eb="2">
      <t>リョウイク</t>
    </rPh>
    <phoneticPr fontId="19"/>
  </si>
  <si>
    <t>E</t>
  </si>
  <si>
    <t>生年
月日</t>
    <rPh sb="0" eb="2">
      <t>セイネン</t>
    </rPh>
    <rPh sb="3" eb="5">
      <t>ツキヒ</t>
    </rPh>
    <phoneticPr fontId="19"/>
  </si>
  <si>
    <t>西暦</t>
    <rPh sb="0" eb="2">
      <t>セイレキ</t>
    </rPh>
    <phoneticPr fontId="19"/>
  </si>
  <si>
    <t>生命保険料
控　　　　除</t>
    <rPh sb="0" eb="2">
      <t>セイメイ</t>
    </rPh>
    <rPh sb="2" eb="4">
      <t>ホケン</t>
    </rPh>
    <rPh sb="4" eb="5">
      <t>リョウ</t>
    </rPh>
    <rPh sb="6" eb="7">
      <t>ヒカエ</t>
    </rPh>
    <rPh sb="11" eb="12">
      <t>ジョ</t>
    </rPh>
    <phoneticPr fontId="19"/>
  </si>
  <si>
    <t>所・均</t>
    <rPh sb="0" eb="1">
      <t>ショ</t>
    </rPh>
    <rPh sb="2" eb="3">
      <t>ヒトシ</t>
    </rPh>
    <phoneticPr fontId="19"/>
  </si>
  <si>
    <t>配偶者年齢</t>
    <rPh sb="0" eb="3">
      <t>ハイグウシャ</t>
    </rPh>
    <rPh sb="3" eb="5">
      <t>ネンレイ</t>
    </rPh>
    <phoneticPr fontId="19"/>
  </si>
  <si>
    <t>級</t>
    <rPh sb="0" eb="1">
      <t>キュウ</t>
    </rPh>
    <phoneticPr fontId="19"/>
  </si>
  <si>
    <t>同居老親</t>
    <rPh sb="0" eb="2">
      <t>ドウキョ</t>
    </rPh>
    <rPh sb="2" eb="4">
      <t>ロウシン</t>
    </rPh>
    <phoneticPr fontId="19"/>
  </si>
  <si>
    <t>●配当は、収入金額の左欄から①利益の配当、,②外貨建等証券投信以外、③外貨建等証券投信のいずれかを選択のうえ、右欄に金額を入力してください。</t>
    <rPh sb="1" eb="3">
      <t>ハイトウ</t>
    </rPh>
    <rPh sb="5" eb="7">
      <t>シュウニュウ</t>
    </rPh>
    <rPh sb="7" eb="9">
      <t>キンガク</t>
    </rPh>
    <rPh sb="10" eb="12">
      <t>サラン</t>
    </rPh>
    <rPh sb="49" eb="51">
      <t>センタク</t>
    </rPh>
    <rPh sb="55" eb="57">
      <t>ウラン</t>
    </rPh>
    <rPh sb="58" eb="60">
      <t>キンガク</t>
    </rPh>
    <rPh sb="61" eb="63">
      <t>ニュウリョク</t>
    </rPh>
    <phoneticPr fontId="19"/>
  </si>
  <si>
    <t>旧一般保険料</t>
    <rPh sb="0" eb="1">
      <t>キュウ</t>
    </rPh>
    <rPh sb="1" eb="3">
      <t>イッパン</t>
    </rPh>
    <rPh sb="3" eb="6">
      <t>ホケンリョウ</t>
    </rPh>
    <phoneticPr fontId="19"/>
  </si>
  <si>
    <t>寡婦</t>
    <rPh sb="0" eb="2">
      <t>カフ</t>
    </rPh>
    <phoneticPr fontId="19"/>
  </si>
  <si>
    <t>事業種目</t>
    <rPh sb="0" eb="2">
      <t>ジギョウ</t>
    </rPh>
    <rPh sb="2" eb="4">
      <t>シュモク</t>
    </rPh>
    <phoneticPr fontId="19"/>
  </si>
  <si>
    <t>旧個人年金保険料</t>
    <rPh sb="0" eb="1">
      <t>キュウ</t>
    </rPh>
    <rPh sb="1" eb="3">
      <t>コジン</t>
    </rPh>
    <rPh sb="3" eb="5">
      <t>ネンキン</t>
    </rPh>
    <rPh sb="5" eb="8">
      <t>ホケンリョウ</t>
    </rPh>
    <phoneticPr fontId="19"/>
  </si>
  <si>
    <t>寡婦・寡夫控除</t>
    <rPh sb="0" eb="2">
      <t>カフ</t>
    </rPh>
    <rPh sb="3" eb="5">
      <t>カフ</t>
    </rPh>
    <rPh sb="5" eb="7">
      <t>コウジョ</t>
    </rPh>
    <phoneticPr fontId="19"/>
  </si>
  <si>
    <t>種別判定</t>
    <rPh sb="0" eb="2">
      <t>シュベツ</t>
    </rPh>
    <rPh sb="2" eb="4">
      <t>ハンテイ</t>
    </rPh>
    <phoneticPr fontId="19"/>
  </si>
  <si>
    <t>新一般保険料</t>
    <rPh sb="0" eb="1">
      <t>シン</t>
    </rPh>
    <rPh sb="1" eb="3">
      <t>イッパン</t>
    </rPh>
    <rPh sb="3" eb="6">
      <t>ホケンリョウ</t>
    </rPh>
    <phoneticPr fontId="19"/>
  </si>
  <si>
    <t>　※給与収入、年金収入、その他所得からは合計所得金額が正確にはだせません</t>
    <rPh sb="2" eb="4">
      <t>キュウヨ</t>
    </rPh>
    <rPh sb="4" eb="6">
      <t>シュウニュウ</t>
    </rPh>
    <rPh sb="7" eb="9">
      <t>ネンキン</t>
    </rPh>
    <rPh sb="9" eb="11">
      <t>シュウニュウ</t>
    </rPh>
    <rPh sb="14" eb="15">
      <t>タ</t>
    </rPh>
    <rPh sb="15" eb="17">
      <t>ショトク</t>
    </rPh>
    <rPh sb="20" eb="22">
      <t>ゴウケイ</t>
    </rPh>
    <rPh sb="22" eb="24">
      <t>ショトク</t>
    </rPh>
    <rPh sb="24" eb="26">
      <t>キンガク</t>
    </rPh>
    <rPh sb="27" eb="29">
      <t>セイカク</t>
    </rPh>
    <phoneticPr fontId="19"/>
  </si>
  <si>
    <t>新個人年金保険料</t>
    <rPh sb="0" eb="1">
      <t>シン</t>
    </rPh>
    <rPh sb="1" eb="3">
      <t>コジン</t>
    </rPh>
    <rPh sb="3" eb="5">
      <t>ネンキン</t>
    </rPh>
    <rPh sb="5" eb="8">
      <t>ホケンリョウ</t>
    </rPh>
    <phoneticPr fontId="19"/>
  </si>
  <si>
    <t>介護医療保険料</t>
    <rPh sb="0" eb="2">
      <t>カイゴ</t>
    </rPh>
    <rPh sb="2" eb="4">
      <t>イリョウ</t>
    </rPh>
    <rPh sb="4" eb="7">
      <t>ホケンリョウ</t>
    </rPh>
    <phoneticPr fontId="19"/>
  </si>
  <si>
    <t>総合課税所得</t>
    <rPh sb="0" eb="2">
      <t>ソウゴウ</t>
    </rPh>
    <rPh sb="2" eb="4">
      <t>カゼイ</t>
    </rPh>
    <rPh sb="4" eb="6">
      <t>ショトク</t>
    </rPh>
    <phoneticPr fontId="19"/>
  </si>
  <si>
    <t>税率</t>
    <rPh sb="0" eb="2">
      <t>ゼイリツ</t>
    </rPh>
    <phoneticPr fontId="19"/>
  </si>
  <si>
    <t>地震保険料控除</t>
    <rPh sb="0" eb="2">
      <t>ジシン</t>
    </rPh>
    <rPh sb="2" eb="5">
      <t>ホケンリョウ</t>
    </rPh>
    <rPh sb="5" eb="6">
      <t>ヒカエ</t>
    </rPh>
    <rPh sb="6" eb="7">
      <t>ジョ</t>
    </rPh>
    <phoneticPr fontId="19"/>
  </si>
  <si>
    <t>ひとり親</t>
    <rPh sb="3" eb="4">
      <t>オヤ</t>
    </rPh>
    <phoneticPr fontId="19"/>
  </si>
  <si>
    <t>地震保険料</t>
    <rPh sb="0" eb="2">
      <t>ジシン</t>
    </rPh>
    <rPh sb="2" eb="5">
      <t>ホケンリョウ</t>
    </rPh>
    <phoneticPr fontId="19"/>
  </si>
  <si>
    <t>基準日</t>
    <rPh sb="0" eb="3">
      <t>キジュンビ</t>
    </rPh>
    <phoneticPr fontId="19"/>
  </si>
  <si>
    <t>旧長期損害
保険料</t>
    <rPh sb="3" eb="5">
      <t>ソンガイ</t>
    </rPh>
    <phoneticPr fontId="19"/>
  </si>
  <si>
    <t>〈住所〉</t>
    <rPh sb="1" eb="3">
      <t>ジュウショ</t>
    </rPh>
    <phoneticPr fontId="19"/>
  </si>
  <si>
    <t>扶養親族の有無</t>
    <rPh sb="0" eb="2">
      <t>フヨウ</t>
    </rPh>
    <rPh sb="2" eb="4">
      <t>シンゾク</t>
    </rPh>
    <rPh sb="5" eb="7">
      <t>ウム</t>
    </rPh>
    <phoneticPr fontId="19"/>
  </si>
  <si>
    <t>住民税所得控除額＋人的控除差額</t>
    <rPh sb="0" eb="3">
      <t>ジュウミンゼイ</t>
    </rPh>
    <rPh sb="3" eb="5">
      <t>ショトク</t>
    </rPh>
    <rPh sb="5" eb="7">
      <t>コウジョ</t>
    </rPh>
    <rPh sb="7" eb="8">
      <t>ガク</t>
    </rPh>
    <rPh sb="9" eb="11">
      <t>ジンテキ</t>
    </rPh>
    <rPh sb="11" eb="13">
      <t>コウジョ</t>
    </rPh>
    <rPh sb="13" eb="15">
      <t>サガク</t>
    </rPh>
    <phoneticPr fontId="19"/>
  </si>
  <si>
    <t>寡夫</t>
    <rPh sb="0" eb="2">
      <t>カフ</t>
    </rPh>
    <phoneticPr fontId="19"/>
  </si>
  <si>
    <t>●扶養親族の有無を選択してください。</t>
    <rPh sb="1" eb="3">
      <t>フヨウ</t>
    </rPh>
    <rPh sb="3" eb="5">
      <t>シンゾク</t>
    </rPh>
    <rPh sb="6" eb="8">
      <t>ウム</t>
    </rPh>
    <rPh sb="9" eb="11">
      <t>センタク</t>
    </rPh>
    <phoneticPr fontId="19"/>
  </si>
  <si>
    <t>配偶者特別控除額</t>
    <rPh sb="0" eb="3">
      <t>ハイグウシャ</t>
    </rPh>
    <rPh sb="3" eb="5">
      <t>トクベツ</t>
    </rPh>
    <rPh sb="5" eb="7">
      <t>コウジョ</t>
    </rPh>
    <rPh sb="7" eb="8">
      <t>ガク</t>
    </rPh>
    <phoneticPr fontId="19"/>
  </si>
  <si>
    <t>所得税課税標準</t>
    <rPh sb="0" eb="3">
      <t>ショトクゼイ</t>
    </rPh>
    <rPh sb="3" eb="5">
      <t>カゼイ</t>
    </rPh>
    <rPh sb="5" eb="7">
      <t>ヒョウジュン</t>
    </rPh>
    <phoneticPr fontId="19"/>
  </si>
  <si>
    <t>税額</t>
    <rPh sb="0" eb="2">
      <t>ゼイガク</t>
    </rPh>
    <phoneticPr fontId="19"/>
  </si>
  <si>
    <t>旧契約分（平成２３年１２月３１日以前の契約分）</t>
    <rPh sb="0" eb="1">
      <t>キュウ</t>
    </rPh>
    <rPh sb="1" eb="4">
      <t>ケイヤクブン</t>
    </rPh>
    <rPh sb="5" eb="7">
      <t>ヘイセイ</t>
    </rPh>
    <rPh sb="9" eb="10">
      <t>ネン</t>
    </rPh>
    <rPh sb="12" eb="13">
      <t>ガツ</t>
    </rPh>
    <rPh sb="15" eb="16">
      <t>ニチ</t>
    </rPh>
    <rPh sb="16" eb="18">
      <t>イゼン</t>
    </rPh>
    <rPh sb="19" eb="22">
      <t>ケイヤクブン</t>
    </rPh>
    <phoneticPr fontId="19"/>
  </si>
  <si>
    <t>寄附金控除額</t>
    <rPh sb="0" eb="3">
      <t>キフキン</t>
    </rPh>
    <rPh sb="3" eb="5">
      <t>コウジョ</t>
    </rPh>
    <rPh sb="5" eb="6">
      <t>ガク</t>
    </rPh>
    <phoneticPr fontId="19"/>
  </si>
  <si>
    <t>続柄</t>
    <rPh sb="0" eb="2">
      <t>ゾクガラ</t>
    </rPh>
    <phoneticPr fontId="19"/>
  </si>
  <si>
    <t>同居、別居</t>
    <rPh sb="0" eb="2">
      <t>ドウキョ</t>
    </rPh>
    <rPh sb="3" eb="5">
      <t>ベッキョ</t>
    </rPh>
    <phoneticPr fontId="19"/>
  </si>
  <si>
    <t>適用税率</t>
    <rPh sb="0" eb="2">
      <t>テキヨウ</t>
    </rPh>
    <rPh sb="2" eb="4">
      <t>ゼイリツ</t>
    </rPh>
    <phoneticPr fontId="19"/>
  </si>
  <si>
    <t>短期</t>
    <rPh sb="0" eb="2">
      <t>タンキ</t>
    </rPh>
    <phoneticPr fontId="19"/>
  </si>
  <si>
    <t>未満</t>
    <rPh sb="0" eb="2">
      <t>ミマン</t>
    </rPh>
    <phoneticPr fontId="19"/>
  </si>
  <si>
    <t>雑その他所得</t>
    <rPh sb="0" eb="1">
      <t>ザツ</t>
    </rPh>
    <rPh sb="3" eb="4">
      <t>タ</t>
    </rPh>
    <rPh sb="4" eb="6">
      <t>ショトク</t>
    </rPh>
    <phoneticPr fontId="19"/>
  </si>
  <si>
    <t>配偶者の収入</t>
    <rPh sb="0" eb="3">
      <t>ハイグウシャ</t>
    </rPh>
    <rPh sb="4" eb="6">
      <t>シュウニュウ</t>
    </rPh>
    <phoneticPr fontId="19"/>
  </si>
  <si>
    <r>
      <t>１</t>
    </r>
    <r>
      <rPr>
        <sz val="8"/>
        <color auto="1"/>
        <rFont val="ＭＳ Ｐゴシック"/>
      </rPr>
      <t>か月の収入金額　　</t>
    </r>
    <r>
      <rPr>
        <sz val="6"/>
        <color auto="1"/>
        <rFont val="ＭＳ Ｐゴシック"/>
      </rPr>
      <t>円</t>
    </r>
    <rPh sb="2" eb="3">
      <t>ゲツ</t>
    </rPh>
    <rPh sb="4" eb="6">
      <t>シュウニュウ</t>
    </rPh>
    <rPh sb="6" eb="8">
      <t>キンガク</t>
    </rPh>
    <rPh sb="10" eb="11">
      <t>エン</t>
    </rPh>
    <phoneticPr fontId="19"/>
  </si>
  <si>
    <t>寄附金控除</t>
    <rPh sb="0" eb="3">
      <t>キフキン</t>
    </rPh>
    <rPh sb="3" eb="5">
      <t>コウジョ</t>
    </rPh>
    <phoneticPr fontId="19"/>
  </si>
  <si>
    <t>②+④</t>
  </si>
  <si>
    <t>給与
収入</t>
    <rPh sb="0" eb="2">
      <t>キュウヨ</t>
    </rPh>
    <rPh sb="3" eb="5">
      <t>シュウニュウ</t>
    </rPh>
    <phoneticPr fontId="19"/>
  </si>
  <si>
    <t>営業等所得</t>
    <rPh sb="0" eb="2">
      <t>エイギョウ</t>
    </rPh>
    <rPh sb="2" eb="3">
      <t>トウ</t>
    </rPh>
    <rPh sb="3" eb="5">
      <t>ショトク</t>
    </rPh>
    <phoneticPr fontId="19"/>
  </si>
  <si>
    <t>寡婦
理由</t>
    <rPh sb="0" eb="2">
      <t>カフ</t>
    </rPh>
    <rPh sb="3" eb="5">
      <t>リユウ</t>
    </rPh>
    <phoneticPr fontId="19"/>
  </si>
  <si>
    <t>①+②</t>
  </si>
  <si>
    <t>本人</t>
    <rPh sb="0" eb="2">
      <t>ホンニン</t>
    </rPh>
    <phoneticPr fontId="19"/>
  </si>
  <si>
    <t>その他所得</t>
  </si>
  <si>
    <t>差額合計</t>
    <rPh sb="0" eb="2">
      <t>サガク</t>
    </rPh>
    <rPh sb="2" eb="4">
      <t>ゴウケイ</t>
    </rPh>
    <phoneticPr fontId="19"/>
  </si>
  <si>
    <t>所得控除</t>
    <rPh sb="0" eb="2">
      <t>ショトク</t>
    </rPh>
    <rPh sb="2" eb="4">
      <t>コウジョ</t>
    </rPh>
    <phoneticPr fontId="19"/>
  </si>
  <si>
    <t>所在地</t>
    <rPh sb="0" eb="3">
      <t>ショザイチ</t>
    </rPh>
    <phoneticPr fontId="19"/>
  </si>
  <si>
    <t>市民税</t>
    <rPh sb="0" eb="3">
      <t>シミンゼイ</t>
    </rPh>
    <phoneticPr fontId="19"/>
  </si>
  <si>
    <t>総所得金額の30％</t>
    <rPh sb="0" eb="3">
      <t>ソウショトク</t>
    </rPh>
    <rPh sb="3" eb="5">
      <t>キンガク</t>
    </rPh>
    <phoneticPr fontId="19"/>
  </si>
  <si>
    <t>配偶者</t>
    <rPh sb="0" eb="3">
      <t>ハイグウシャ</t>
    </rPh>
    <phoneticPr fontId="19"/>
  </si>
  <si>
    <t>配特</t>
    <rPh sb="0" eb="2">
      <t>ハイトク</t>
    </rPh>
    <phoneticPr fontId="19"/>
  </si>
  <si>
    <t>地震保険料控除額</t>
    <rPh sb="0" eb="2">
      <t>ジシン</t>
    </rPh>
    <rPh sb="2" eb="5">
      <t>ホケンリョウ</t>
    </rPh>
    <rPh sb="5" eb="7">
      <t>コウジョ</t>
    </rPh>
    <rPh sb="7" eb="8">
      <t>ガク</t>
    </rPh>
    <phoneticPr fontId="19"/>
  </si>
  <si>
    <t>控配</t>
    <rPh sb="0" eb="1">
      <t>ヒカエ</t>
    </rPh>
    <rPh sb="1" eb="2">
      <t>クバル</t>
    </rPh>
    <phoneticPr fontId="19"/>
  </si>
  <si>
    <t>基礎</t>
    <rPh sb="0" eb="2">
      <t>キソ</t>
    </rPh>
    <phoneticPr fontId="19"/>
  </si>
  <si>
    <t>一時</t>
    <rPh sb="0" eb="2">
      <t>イチジ</t>
    </rPh>
    <phoneticPr fontId="19"/>
  </si>
  <si>
    <t>特障</t>
    <rPh sb="0" eb="1">
      <t>トク</t>
    </rPh>
    <rPh sb="1" eb="2">
      <t>ショウ</t>
    </rPh>
    <phoneticPr fontId="19"/>
  </si>
  <si>
    <t>社会保険料控除額</t>
    <rPh sb="0" eb="2">
      <t>シャカイ</t>
    </rPh>
    <rPh sb="2" eb="5">
      <t>ホケンリョウ</t>
    </rPh>
    <rPh sb="5" eb="7">
      <t>コウジョ</t>
    </rPh>
    <rPh sb="7" eb="8">
      <t>ガク</t>
    </rPh>
    <phoneticPr fontId="19"/>
  </si>
  <si>
    <t>普障</t>
    <rPh sb="0" eb="1">
      <t>フ</t>
    </rPh>
    <rPh sb="1" eb="2">
      <t>ショウ</t>
    </rPh>
    <phoneticPr fontId="19"/>
  </si>
  <si>
    <t>200万以下</t>
    <rPh sb="3" eb="4">
      <t>マン</t>
    </rPh>
    <rPh sb="4" eb="6">
      <t>イカ</t>
    </rPh>
    <phoneticPr fontId="19"/>
  </si>
  <si>
    <t>扶養親族1</t>
    <rPh sb="0" eb="2">
      <t>フヨウ</t>
    </rPh>
    <rPh sb="2" eb="4">
      <t>シンゾク</t>
    </rPh>
    <phoneticPr fontId="19"/>
  </si>
  <si>
    <t>総合長期</t>
    <rPh sb="0" eb="2">
      <t>ソウゴウ</t>
    </rPh>
    <rPh sb="2" eb="4">
      <t>チョウキ</t>
    </rPh>
    <phoneticPr fontId="19"/>
  </si>
  <si>
    <t>勤学</t>
    <rPh sb="0" eb="1">
      <t>ツトム</t>
    </rPh>
    <rPh sb="1" eb="2">
      <t>ガク</t>
    </rPh>
    <phoneticPr fontId="19"/>
  </si>
  <si>
    <t>障害者控除</t>
    <rPh sb="0" eb="3">
      <t>ショウガイシャ</t>
    </rPh>
    <rPh sb="3" eb="5">
      <t>コウジョ</t>
    </rPh>
    <phoneticPr fontId="19"/>
  </si>
  <si>
    <t>続柄</t>
    <rPh sb="0" eb="2">
      <t>ツヅキガラ</t>
    </rPh>
    <phoneticPr fontId="19"/>
  </si>
  <si>
    <t>特別判定</t>
    <rPh sb="0" eb="2">
      <t>トクベツ</t>
    </rPh>
    <rPh sb="2" eb="4">
      <t>ハンテイ</t>
    </rPh>
    <phoneticPr fontId="19"/>
  </si>
  <si>
    <t>扶 養 親 族</t>
    <rPh sb="0" eb="1">
      <t>フ</t>
    </rPh>
    <rPh sb="2" eb="3">
      <t>ヨウ</t>
    </rPh>
    <rPh sb="4" eb="5">
      <t>オヤ</t>
    </rPh>
    <rPh sb="6" eb="7">
      <t>ゾク</t>
    </rPh>
    <phoneticPr fontId="19"/>
  </si>
  <si>
    <t>損益通算の特例適用前の
不動産所得</t>
    <rPh sb="0" eb="2">
      <t>ソンエキ</t>
    </rPh>
    <rPh sb="2" eb="4">
      <t>ツウサン</t>
    </rPh>
    <rPh sb="5" eb="7">
      <t>トクレイ</t>
    </rPh>
    <rPh sb="7" eb="9">
      <t>テキヨウ</t>
    </rPh>
    <rPh sb="9" eb="10">
      <t>マエ</t>
    </rPh>
    <rPh sb="12" eb="13">
      <t>フ</t>
    </rPh>
    <rPh sb="13" eb="14">
      <t>ドウ</t>
    </rPh>
    <rPh sb="14" eb="15">
      <t>サン</t>
    </rPh>
    <rPh sb="15" eb="16">
      <t>ショ</t>
    </rPh>
    <rPh sb="16" eb="17">
      <t>トク</t>
    </rPh>
    <phoneticPr fontId="19"/>
  </si>
  <si>
    <t>小規模企業共済等掛金控除</t>
    <rPh sb="0" eb="3">
      <t>ショウキボ</t>
    </rPh>
    <rPh sb="3" eb="5">
      <t>キギョウ</t>
    </rPh>
    <rPh sb="5" eb="7">
      <t>キョウサイ</t>
    </rPh>
    <rPh sb="7" eb="8">
      <t>トウ</t>
    </rPh>
    <rPh sb="8" eb="9">
      <t>カ</t>
    </rPh>
    <rPh sb="9" eb="10">
      <t>キン</t>
    </rPh>
    <rPh sb="10" eb="12">
      <t>コウジョ</t>
    </rPh>
    <phoneticPr fontId="19"/>
  </si>
  <si>
    <t>合　　計</t>
    <rPh sb="0" eb="1">
      <t>ア</t>
    </rPh>
    <rPh sb="3" eb="4">
      <t>ケイ</t>
    </rPh>
    <phoneticPr fontId="19"/>
  </si>
  <si>
    <t>（この申告書を提出したかたは、事業税の申告書を提出する必要がありません）</t>
  </si>
  <si>
    <t>人</t>
    <rPh sb="0" eb="1">
      <t>ニン</t>
    </rPh>
    <phoneticPr fontId="19"/>
  </si>
  <si>
    <t>扶養障害者</t>
    <rPh sb="0" eb="2">
      <t>フヨウ</t>
    </rPh>
    <rPh sb="2" eb="5">
      <t>ショウガイシャ</t>
    </rPh>
    <phoneticPr fontId="19"/>
  </si>
  <si>
    <t>その他（扶養３）</t>
    <rPh sb="2" eb="3">
      <t>タ</t>
    </rPh>
    <rPh sb="4" eb="6">
      <t>フヨウ</t>
    </rPh>
    <phoneticPr fontId="19"/>
  </si>
  <si>
    <t>３ 給与収入明細</t>
    <rPh sb="2" eb="4">
      <t>キュウヨ</t>
    </rPh>
    <rPh sb="4" eb="6">
      <t>シュウニュウ</t>
    </rPh>
    <rPh sb="6" eb="8">
      <t>メイサイ</t>
    </rPh>
    <phoneticPr fontId="19"/>
  </si>
  <si>
    <t>市民税分</t>
    <rPh sb="0" eb="3">
      <t>シミンゼイ</t>
    </rPh>
    <rPh sb="3" eb="4">
      <t>ブン</t>
    </rPh>
    <phoneticPr fontId="19"/>
  </si>
  <si>
    <t>特定</t>
    <rPh sb="0" eb="2">
      <t>トクテイ</t>
    </rPh>
    <phoneticPr fontId="19"/>
  </si>
  <si>
    <t>同老</t>
    <rPh sb="0" eb="1">
      <t>ドウ</t>
    </rPh>
    <rPh sb="1" eb="2">
      <t>ロウ</t>
    </rPh>
    <phoneticPr fontId="19"/>
  </si>
  <si>
    <t>その他で</t>
    <rPh sb="2" eb="3">
      <t>タ</t>
    </rPh>
    <phoneticPr fontId="19"/>
  </si>
  <si>
    <t>①+②+③+④</t>
  </si>
  <si>
    <t>その他</t>
    <rPh sb="2" eb="3">
      <t>タ</t>
    </rPh>
    <phoneticPr fontId="19"/>
  </si>
  <si>
    <t>住所</t>
    <rPh sb="0" eb="2">
      <t>ジュウショ</t>
    </rPh>
    <phoneticPr fontId="19"/>
  </si>
  <si>
    <t>②</t>
  </si>
  <si>
    <t>普通</t>
    <rPh sb="0" eb="2">
      <t>フツウ</t>
    </rPh>
    <phoneticPr fontId="19"/>
  </si>
  <si>
    <t>前年所得</t>
    <rPh sb="0" eb="2">
      <t>ゼンネン</t>
    </rPh>
    <rPh sb="2" eb="4">
      <t>ショトク</t>
    </rPh>
    <phoneticPr fontId="19"/>
  </si>
  <si>
    <t>同居特別</t>
    <rPh sb="0" eb="2">
      <t>ドウキョ</t>
    </rPh>
    <rPh sb="2" eb="4">
      <t>トクベツ</t>
    </rPh>
    <phoneticPr fontId="19"/>
  </si>
  <si>
    <t>あなたが該当する項目を選択、入力してください。</t>
    <rPh sb="4" eb="6">
      <t>ガイトウ</t>
    </rPh>
    <rPh sb="8" eb="10">
      <t>コウモク</t>
    </rPh>
    <rPh sb="11" eb="13">
      <t>センタク</t>
    </rPh>
    <rPh sb="14" eb="16">
      <t>ニュウリョク</t>
    </rPh>
    <phoneticPr fontId="19"/>
  </si>
  <si>
    <t>①第一グループの所得</t>
    <rPh sb="1" eb="3">
      <t>ダイイチ</t>
    </rPh>
    <rPh sb="8" eb="10">
      <t>ショトク</t>
    </rPh>
    <phoneticPr fontId="19"/>
  </si>
  <si>
    <t>生命保険料控除額</t>
    <rPh sb="0" eb="2">
      <t>セイメイ</t>
    </rPh>
    <rPh sb="2" eb="5">
      <t>ホケンリョウ</t>
    </rPh>
    <rPh sb="5" eb="7">
      <t>コウジョ</t>
    </rPh>
    <rPh sb="7" eb="8">
      <t>ガク</t>
    </rPh>
    <phoneticPr fontId="19"/>
  </si>
  <si>
    <t>合計（市）</t>
    <rPh sb="0" eb="2">
      <t>ゴウケイ</t>
    </rPh>
    <rPh sb="3" eb="4">
      <t>シ</t>
    </rPh>
    <phoneticPr fontId="19"/>
  </si>
  <si>
    <t>ｲﾒｰｼﾞID</t>
  </si>
  <si>
    <t>長期</t>
    <rPh sb="0" eb="2">
      <t>チョウキ</t>
    </rPh>
    <phoneticPr fontId="19"/>
  </si>
  <si>
    <t>勤労
学生</t>
    <rPh sb="0" eb="2">
      <t>キンロウ</t>
    </rPh>
    <rPh sb="3" eb="5">
      <t>ガクセイ</t>
    </rPh>
    <phoneticPr fontId="19"/>
  </si>
  <si>
    <t>裏面</t>
    <rPh sb="0" eb="1">
      <t>ウラ</t>
    </rPh>
    <rPh sb="1" eb="2">
      <t>メン</t>
    </rPh>
    <phoneticPr fontId="19"/>
  </si>
  <si>
    <t>対象限度額判定（府）</t>
    <rPh sb="0" eb="2">
      <t>タイショウ</t>
    </rPh>
    <rPh sb="2" eb="5">
      <t>ゲンドガク</t>
    </rPh>
    <rPh sb="5" eb="7">
      <t>ハンテイ</t>
    </rPh>
    <rPh sb="8" eb="9">
      <t>フ</t>
    </rPh>
    <phoneticPr fontId="19"/>
  </si>
  <si>
    <t>勤務先</t>
    <rPh sb="0" eb="3">
      <t>キンムサキ</t>
    </rPh>
    <phoneticPr fontId="19"/>
  </si>
  <si>
    <t>名称</t>
    <rPh sb="0" eb="2">
      <t>メイショウ</t>
    </rPh>
    <phoneticPr fontId="19"/>
  </si>
  <si>
    <t>＝</t>
  </si>
  <si>
    <t>する場合、</t>
    <rPh sb="2" eb="4">
      <t>バアイ</t>
    </rPh>
    <phoneticPr fontId="19"/>
  </si>
  <si>
    <t>所得税地震保険料控除</t>
    <rPh sb="0" eb="3">
      <t>ショトクゼイ</t>
    </rPh>
    <rPh sb="3" eb="5">
      <t>ジシン</t>
    </rPh>
    <rPh sb="5" eb="8">
      <t>ホケンリョウ</t>
    </rPh>
    <rPh sb="8" eb="10">
      <t>コウジョ</t>
    </rPh>
    <phoneticPr fontId="19"/>
  </si>
  <si>
    <t>●所得がなかったかたは、「７」を記入してください。
（選択項目）
１ 仕送り又は扶養されていた
２ 雇用〈失業〉保険を受けていた
３ 遺族年金を受けていた
４ 障害年金を受けていた
５ 預貯金にて生活していた
６ その他の理由</t>
    <rPh sb="1" eb="3">
      <t>ショトク</t>
    </rPh>
    <rPh sb="16" eb="18">
      <t>キニュウ</t>
    </rPh>
    <rPh sb="27" eb="29">
      <t>センタク</t>
    </rPh>
    <rPh sb="29" eb="31">
      <t>コウモク</t>
    </rPh>
    <phoneticPr fontId="19"/>
  </si>
  <si>
    <t>配偶者所得金額</t>
    <rPh sb="0" eb="3">
      <t>ハイグウシャ</t>
    </rPh>
    <rPh sb="3" eb="5">
      <t>ショトク</t>
    </rPh>
    <rPh sb="5" eb="7">
      <t>キンガク</t>
    </rPh>
    <phoneticPr fontId="19"/>
  </si>
  <si>
    <t>月別</t>
    <rPh sb="0" eb="2">
      <t>ツキベツ</t>
    </rPh>
    <phoneticPr fontId="19"/>
  </si>
  <si>
    <t>ロ</t>
  </si>
  <si>
    <r>
      <t>日</t>
    </r>
    <r>
      <rPr>
        <sz val="8"/>
        <color auto="1"/>
        <rFont val="ＭＳ Ｐゴシック"/>
      </rPr>
      <t>給　　　</t>
    </r>
    <r>
      <rPr>
        <sz val="6"/>
        <color auto="1"/>
        <rFont val="ＭＳ Ｐゴシック"/>
      </rPr>
      <t>円</t>
    </r>
    <rPh sb="0" eb="2">
      <t>ニッキュウ</t>
    </rPh>
    <rPh sb="5" eb="6">
      <t>エン</t>
    </rPh>
    <phoneticPr fontId="19"/>
  </si>
  <si>
    <r>
      <t>働</t>
    </r>
    <r>
      <rPr>
        <sz val="8"/>
        <color auto="1"/>
        <rFont val="ＭＳ Ｐゴシック"/>
      </rPr>
      <t>いた日数　</t>
    </r>
    <r>
      <rPr>
        <sz val="6"/>
        <color auto="1"/>
        <rFont val="ＭＳ Ｐゴシック"/>
      </rPr>
      <t>日</t>
    </r>
    <rPh sb="0" eb="1">
      <t>ハタラ</t>
    </rPh>
    <rPh sb="3" eb="5">
      <t>ニッスウ</t>
    </rPh>
    <rPh sb="6" eb="7">
      <t>ニチ</t>
    </rPh>
    <phoneticPr fontId="19"/>
  </si>
  <si>
    <t>扶養親族2</t>
    <rPh sb="0" eb="2">
      <t>フヨウ</t>
    </rPh>
    <rPh sb="2" eb="4">
      <t>シンゾク</t>
    </rPh>
    <phoneticPr fontId="19"/>
  </si>
  <si>
    <t>〈扶養者氏名〉</t>
    <rPh sb="1" eb="3">
      <t>フヨウ</t>
    </rPh>
    <rPh sb="3" eb="4">
      <t>シャ</t>
    </rPh>
    <rPh sb="4" eb="6">
      <t>シメイ</t>
    </rPh>
    <phoneticPr fontId="19"/>
  </si>
  <si>
    <t>調整控除</t>
    <rPh sb="0" eb="2">
      <t>チョウセイ</t>
    </rPh>
    <rPh sb="2" eb="4">
      <t>コウジョ</t>
    </rPh>
    <phoneticPr fontId="19"/>
  </si>
  <si>
    <t>勤労学生控除額</t>
    <rPh sb="0" eb="2">
      <t>キンロウ</t>
    </rPh>
    <rPh sb="2" eb="4">
      <t>ガクセイ</t>
    </rPh>
    <rPh sb="4" eb="6">
      <t>コウジョ</t>
    </rPh>
    <rPh sb="6" eb="7">
      <t>ガク</t>
    </rPh>
    <phoneticPr fontId="19"/>
  </si>
  <si>
    <t>〈続柄〉</t>
    <rPh sb="1" eb="3">
      <t>ゾクガラ</t>
    </rPh>
    <phoneticPr fontId="19"/>
  </si>
  <si>
    <t>給与所得以外の所得</t>
    <rPh sb="0" eb="2">
      <t>キュウヨ</t>
    </rPh>
    <rPh sb="2" eb="4">
      <t>ショトク</t>
    </rPh>
    <rPh sb="4" eb="6">
      <t>イガイ</t>
    </rPh>
    <rPh sb="7" eb="9">
      <t>ショトク</t>
    </rPh>
    <phoneticPr fontId="19"/>
  </si>
  <si>
    <t>算出所得割（府）の20%</t>
    <rPh sb="0" eb="2">
      <t>サンシュツ</t>
    </rPh>
    <rPh sb="2" eb="5">
      <t>ショトクワリ</t>
    </rPh>
    <rPh sb="6" eb="7">
      <t>フ</t>
    </rPh>
    <phoneticPr fontId="19"/>
  </si>
  <si>
    <t>〈理由〉</t>
    <rPh sb="1" eb="3">
      <t>リユウ</t>
    </rPh>
    <phoneticPr fontId="19"/>
  </si>
  <si>
    <t>配当所得額</t>
    <rPh sb="0" eb="2">
      <t>ハイトウ</t>
    </rPh>
    <rPh sb="2" eb="4">
      <t>ショトク</t>
    </rPh>
    <rPh sb="4" eb="5">
      <t>ガク</t>
    </rPh>
    <phoneticPr fontId="19"/>
  </si>
  <si>
    <t>所得控除額</t>
    <rPh sb="0" eb="2">
      <t>ショトク</t>
    </rPh>
    <rPh sb="2" eb="4">
      <t>コウジョ</t>
    </rPh>
    <rPh sb="4" eb="5">
      <t>ガク</t>
    </rPh>
    <phoneticPr fontId="19"/>
  </si>
  <si>
    <t>信託</t>
    <rPh sb="0" eb="2">
      <t>シンタク</t>
    </rPh>
    <phoneticPr fontId="19"/>
  </si>
  <si>
    <t>賞与等</t>
    <rPh sb="0" eb="2">
      <t>ショウヨ</t>
    </rPh>
    <rPh sb="2" eb="3">
      <t>トウ</t>
    </rPh>
    <phoneticPr fontId="19"/>
  </si>
  <si>
    <t>氏　　　名</t>
    <rPh sb="0" eb="1">
      <t>シ</t>
    </rPh>
    <rPh sb="4" eb="5">
      <t>メイ</t>
    </rPh>
    <phoneticPr fontId="19"/>
  </si>
  <si>
    <t>住　　　　　　　　所</t>
    <rPh sb="0" eb="1">
      <t>ジュウ</t>
    </rPh>
    <rPh sb="9" eb="10">
      <t>ショ</t>
    </rPh>
    <phoneticPr fontId="19"/>
  </si>
  <si>
    <t>１ 所得金額等（１）</t>
    <rPh sb="2" eb="4">
      <t>ショトク</t>
    </rPh>
    <rPh sb="4" eb="6">
      <t>キンガク</t>
    </rPh>
    <rPh sb="6" eb="7">
      <t>トウ</t>
    </rPh>
    <phoneticPr fontId="19"/>
  </si>
  <si>
    <t>所得金額</t>
    <rPh sb="0" eb="2">
      <t>ショトク</t>
    </rPh>
    <rPh sb="2" eb="4">
      <t>キンガク</t>
    </rPh>
    <phoneticPr fontId="19"/>
  </si>
  <si>
    <t>③+④</t>
  </si>
  <si>
    <t>障害者選択項目</t>
    <rPh sb="0" eb="3">
      <t>ショウガイシャ</t>
    </rPh>
    <rPh sb="3" eb="5">
      <t>センタク</t>
    </rPh>
    <rPh sb="5" eb="7">
      <t>コウモク</t>
    </rPh>
    <phoneticPr fontId="19"/>
  </si>
  <si>
    <t>障害者認定等</t>
    <rPh sb="0" eb="2">
      <t>ショウガイ</t>
    </rPh>
    <rPh sb="2" eb="3">
      <t>シャ</t>
    </rPh>
    <rPh sb="3" eb="5">
      <t>ニンテイ</t>
    </rPh>
    <rPh sb="5" eb="6">
      <t>ナド</t>
    </rPh>
    <phoneticPr fontId="19"/>
  </si>
  <si>
    <t>非課税所得など</t>
    <rPh sb="0" eb="3">
      <t>ヒカゼイ</t>
    </rPh>
    <rPh sb="3" eb="5">
      <t>ショトク</t>
    </rPh>
    <phoneticPr fontId="19"/>
  </si>
  <si>
    <t>前年中の開（廃）業</t>
    <rPh sb="0" eb="3">
      <t>ゼンネンチュウ</t>
    </rPh>
    <rPh sb="4" eb="5">
      <t>カイ</t>
    </rPh>
    <rPh sb="6" eb="7">
      <t>ハイ</t>
    </rPh>
    <rPh sb="8" eb="9">
      <t>ギョウ</t>
    </rPh>
    <phoneticPr fontId="19"/>
  </si>
  <si>
    <t>日</t>
    <rPh sb="0" eb="1">
      <t>ニチ</t>
    </rPh>
    <phoneticPr fontId="19"/>
  </si>
  <si>
    <t>一般・特別判定</t>
    <rPh sb="0" eb="2">
      <t>イッパン</t>
    </rPh>
    <rPh sb="3" eb="5">
      <t>トクベツ</t>
    </rPh>
    <rPh sb="5" eb="7">
      <t>ハンテイ</t>
    </rPh>
    <phoneticPr fontId="19"/>
  </si>
  <si>
    <t>他都道府県の事務所等　</t>
    <rPh sb="0" eb="1">
      <t>ホカ</t>
    </rPh>
    <rPh sb="1" eb="2">
      <t>ミヤコ</t>
    </rPh>
    <rPh sb="2" eb="3">
      <t>ミチ</t>
    </rPh>
    <rPh sb="3" eb="4">
      <t>フ</t>
    </rPh>
    <rPh sb="4" eb="5">
      <t>ケン</t>
    </rPh>
    <rPh sb="6" eb="7">
      <t>コト</t>
    </rPh>
    <rPh sb="7" eb="8">
      <t>ツトム</t>
    </rPh>
    <rPh sb="8" eb="9">
      <t>ショ</t>
    </rPh>
    <rPh sb="9" eb="10">
      <t>トウ</t>
    </rPh>
    <phoneticPr fontId="19"/>
  </si>
  <si>
    <r>
      <t>従</t>
    </r>
    <r>
      <rPr>
        <sz val="9"/>
        <color auto="1"/>
        <rFont val="ＭＳ Ｐゴシック"/>
      </rPr>
      <t>業月数　</t>
    </r>
    <r>
      <rPr>
        <sz val="6"/>
        <color auto="1"/>
        <rFont val="ＭＳ Ｐゴシック"/>
      </rPr>
      <t>月</t>
    </r>
    <rPh sb="0" eb="2">
      <t>ジュウギョウ</t>
    </rPh>
    <rPh sb="2" eb="4">
      <t>ゲッスウ</t>
    </rPh>
    <rPh sb="5" eb="6">
      <t>ツキ</t>
    </rPh>
    <phoneticPr fontId="19"/>
  </si>
  <si>
    <t>所得（特控後×1/2）</t>
    <rPh sb="0" eb="2">
      <t>ショトク</t>
    </rPh>
    <rPh sb="3" eb="4">
      <t>トク</t>
    </rPh>
    <rPh sb="4" eb="5">
      <t>ヒカエ</t>
    </rPh>
    <rPh sb="5" eb="6">
      <t>ゴ</t>
    </rPh>
    <phoneticPr fontId="19"/>
  </si>
  <si>
    <t>その他（扶養１）</t>
    <rPh sb="2" eb="3">
      <t>タ</t>
    </rPh>
    <rPh sb="4" eb="6">
      <t>フヨウ</t>
    </rPh>
    <phoneticPr fontId="19"/>
  </si>
  <si>
    <t>配偶者特別</t>
    <rPh sb="0" eb="3">
      <t>ハイグウシャ</t>
    </rPh>
    <rPh sb="3" eb="5">
      <t>トクベツ</t>
    </rPh>
    <phoneticPr fontId="19"/>
  </si>
  <si>
    <t>差額</t>
    <rPh sb="0" eb="2">
      <t>サガク</t>
    </rPh>
    <phoneticPr fontId="19"/>
  </si>
  <si>
    <t>農業所得</t>
    <rPh sb="0" eb="2">
      <t>ノウギョウ</t>
    </rPh>
    <rPh sb="2" eb="4">
      <t>ショトク</t>
    </rPh>
    <phoneticPr fontId="19"/>
  </si>
  <si>
    <t>配当</t>
    <rPh sb="0" eb="2">
      <t>ハイトウ</t>
    </rPh>
    <phoneticPr fontId="19"/>
  </si>
  <si>
    <t>区分</t>
    <rPh sb="0" eb="2">
      <t>クブン</t>
    </rPh>
    <phoneticPr fontId="19"/>
  </si>
  <si>
    <t>ひとり
親</t>
    <rPh sb="4" eb="5">
      <t>オヤ</t>
    </rPh>
    <phoneticPr fontId="19"/>
  </si>
  <si>
    <t>非課税（障、寡、未）</t>
    <rPh sb="0" eb="3">
      <t>ヒカゼイ</t>
    </rPh>
    <rPh sb="4" eb="5">
      <t>ショウ</t>
    </rPh>
    <rPh sb="6" eb="7">
      <t>ヤモメ</t>
    </rPh>
    <rPh sb="8" eb="9">
      <t>ミ</t>
    </rPh>
    <phoneticPr fontId="19"/>
  </si>
  <si>
    <t>配当割</t>
    <rPh sb="0" eb="2">
      <t>ハイトウ</t>
    </rPh>
    <rPh sb="2" eb="3">
      <t>ワリ</t>
    </rPh>
    <phoneticPr fontId="19"/>
  </si>
  <si>
    <t>特別控除</t>
    <rPh sb="0" eb="2">
      <t>トクベツ</t>
    </rPh>
    <rPh sb="2" eb="4">
      <t>コウジョ</t>
    </rPh>
    <phoneticPr fontId="19"/>
  </si>
  <si>
    <t>算出所得割（市）の20%</t>
    <rPh sb="0" eb="2">
      <t>サンシュツ</t>
    </rPh>
    <rPh sb="2" eb="5">
      <t>ショトクワリ</t>
    </rPh>
    <rPh sb="6" eb="7">
      <t>シ</t>
    </rPh>
    <phoneticPr fontId="19"/>
  </si>
  <si>
    <t>65歳未満</t>
    <rPh sb="2" eb="5">
      <t>サイミマン</t>
    </rPh>
    <phoneticPr fontId="19"/>
  </si>
  <si>
    <t>イ＋｛（ロ＋ハ）×1/2｝＝</t>
  </si>
  <si>
    <t>※道府県民税の利子割が特別徴収されている利子所得は、申告の必要はありません。</t>
    <rPh sb="1" eb="2">
      <t>ドウ</t>
    </rPh>
    <rPh sb="2" eb="3">
      <t>フ</t>
    </rPh>
    <rPh sb="3" eb="6">
      <t>ケンミンゼイ</t>
    </rPh>
    <rPh sb="7" eb="9">
      <t>リシ</t>
    </rPh>
    <rPh sb="9" eb="10">
      <t>ワ</t>
    </rPh>
    <rPh sb="11" eb="13">
      <t>トクベツ</t>
    </rPh>
    <rPh sb="13" eb="15">
      <t>チョウシュウ</t>
    </rPh>
    <rPh sb="20" eb="22">
      <t>リシ</t>
    </rPh>
    <rPh sb="22" eb="24">
      <t>ショトク</t>
    </rPh>
    <rPh sb="26" eb="28">
      <t>シンコク</t>
    </rPh>
    <rPh sb="29" eb="31">
      <t>ヒツヨウ</t>
    </rPh>
    <phoneticPr fontId="19"/>
  </si>
  <si>
    <t>1,000万円超</t>
    <rPh sb="5" eb="7">
      <t>マンエン</t>
    </rPh>
    <rPh sb="7" eb="8">
      <t>チョウ</t>
    </rPh>
    <phoneticPr fontId="19"/>
  </si>
  <si>
    <t>所得（特控後）</t>
    <rPh sb="0" eb="2">
      <t>ショトク</t>
    </rPh>
    <rPh sb="3" eb="4">
      <t>トク</t>
    </rPh>
    <rPh sb="4" eb="5">
      <t>ヒカエ</t>
    </rPh>
    <rPh sb="5" eb="6">
      <t>ゴ</t>
    </rPh>
    <phoneticPr fontId="19"/>
  </si>
  <si>
    <t>扶養親族</t>
    <rPh sb="0" eb="2">
      <t>フヨウ</t>
    </rPh>
    <rPh sb="2" eb="4">
      <t>シンゾク</t>
    </rPh>
    <phoneticPr fontId="19"/>
  </si>
  <si>
    <t>所得割額</t>
    <rPh sb="0" eb="2">
      <t>ショトク</t>
    </rPh>
    <rPh sb="2" eb="3">
      <t>ワリ</t>
    </rPh>
    <rPh sb="3" eb="4">
      <t>ガク</t>
    </rPh>
    <phoneticPr fontId="19"/>
  </si>
  <si>
    <t>均等割額</t>
    <rPh sb="0" eb="3">
      <t>キントウワ</t>
    </rPh>
    <rPh sb="3" eb="4">
      <t>ガク</t>
    </rPh>
    <phoneticPr fontId="19"/>
  </si>
  <si>
    <t>合計</t>
    <rPh sb="0" eb="2">
      <t>ゴウケイ</t>
    </rPh>
    <phoneticPr fontId="19"/>
  </si>
  <si>
    <t>明治</t>
    <rPh sb="0" eb="2">
      <t>メイジ</t>
    </rPh>
    <phoneticPr fontId="19"/>
  </si>
  <si>
    <t>日雇、アルバイト、パート勤務などで源泉徴収票などの書類が添付できないかたは、下記の欄に記入してください。</t>
    <rPh sb="0" eb="2">
      <t>ヒヤト</t>
    </rPh>
    <rPh sb="12" eb="14">
      <t>キンム</t>
    </rPh>
    <rPh sb="17" eb="19">
      <t>ゲンセン</t>
    </rPh>
    <rPh sb="19" eb="21">
      <t>チョウシュウ</t>
    </rPh>
    <rPh sb="21" eb="22">
      <t>ヒョウ</t>
    </rPh>
    <rPh sb="25" eb="27">
      <t>ショルイ</t>
    </rPh>
    <rPh sb="28" eb="30">
      <t>テンプ</t>
    </rPh>
    <rPh sb="38" eb="40">
      <t>カキ</t>
    </rPh>
    <rPh sb="41" eb="42">
      <t>ラン</t>
    </rPh>
    <rPh sb="43" eb="45">
      <t>キニュウ</t>
    </rPh>
    <phoneticPr fontId="19"/>
  </si>
  <si>
    <t>大正</t>
    <rPh sb="0" eb="2">
      <t>タイショウ</t>
    </rPh>
    <phoneticPr fontId="19"/>
  </si>
  <si>
    <t>その他（配偶者）</t>
    <rPh sb="2" eb="3">
      <t>タ</t>
    </rPh>
    <rPh sb="4" eb="7">
      <t>ハイグウシャ</t>
    </rPh>
    <phoneticPr fontId="19"/>
  </si>
  <si>
    <t>特別障害に該当</t>
    <rPh sb="0" eb="2">
      <t>トクベツ</t>
    </rPh>
    <rPh sb="2" eb="4">
      <t>ショウガイ</t>
    </rPh>
    <rPh sb="5" eb="7">
      <t>ガイトウ</t>
    </rPh>
    <phoneticPr fontId="19"/>
  </si>
  <si>
    <t>平成</t>
    <rPh sb="0" eb="2">
      <t>ヘイセイ</t>
    </rPh>
    <phoneticPr fontId="19"/>
  </si>
  <si>
    <t>基本情報</t>
    <rPh sb="0" eb="2">
      <t>キホン</t>
    </rPh>
    <rPh sb="2" eb="4">
      <t>ジョウホウ</t>
    </rPh>
    <phoneticPr fontId="19"/>
  </si>
  <si>
    <t>入力数値</t>
    <rPh sb="0" eb="2">
      <t>ニュウリョク</t>
    </rPh>
    <rPh sb="2" eb="4">
      <t>スウチ</t>
    </rPh>
    <phoneticPr fontId="19"/>
  </si>
  <si>
    <t>小規模企業共済等掛金控除</t>
    <rPh sb="0" eb="3">
      <t>ショウキボ</t>
    </rPh>
    <rPh sb="3" eb="5">
      <t>キギョウ</t>
    </rPh>
    <rPh sb="5" eb="7">
      <t>キョウサイ</t>
    </rPh>
    <rPh sb="7" eb="8">
      <t>トウ</t>
    </rPh>
    <rPh sb="8" eb="10">
      <t>カケキン</t>
    </rPh>
    <rPh sb="10" eb="12">
      <t>コウジョ</t>
    </rPh>
    <phoneticPr fontId="19"/>
  </si>
  <si>
    <t>等級</t>
    <rPh sb="0" eb="2">
      <t>トウキュウ</t>
    </rPh>
    <phoneticPr fontId="19"/>
  </si>
  <si>
    <t>地震</t>
    <rPh sb="0" eb="2">
      <t>ジシン</t>
    </rPh>
    <phoneticPr fontId="19"/>
  </si>
  <si>
    <t>判定</t>
    <rPh sb="0" eb="2">
      <t>ハンテイ</t>
    </rPh>
    <phoneticPr fontId="19"/>
  </si>
  <si>
    <t>本人計算</t>
    <rPh sb="0" eb="2">
      <t>ホンニン</t>
    </rPh>
    <rPh sb="2" eb="4">
      <t>ケイサン</t>
    </rPh>
    <phoneticPr fontId="19"/>
  </si>
  <si>
    <t>５ 事業税に関する事項</t>
    <rPh sb="2" eb="4">
      <t>ジギョウ</t>
    </rPh>
    <rPh sb="4" eb="5">
      <t>ゼイ</t>
    </rPh>
    <rPh sb="6" eb="7">
      <t>カン</t>
    </rPh>
    <rPh sb="9" eb="11">
      <t>ジコウ</t>
    </rPh>
    <phoneticPr fontId="19"/>
  </si>
  <si>
    <t>小計</t>
    <rPh sb="0" eb="1">
      <t>ショウ</t>
    </rPh>
    <rPh sb="1" eb="2">
      <t>ケイ</t>
    </rPh>
    <phoneticPr fontId="19"/>
  </si>
  <si>
    <t>不動産所得</t>
    <rPh sb="0" eb="3">
      <t>フドウサン</t>
    </rPh>
    <rPh sb="3" eb="5">
      <t>ショトク</t>
    </rPh>
    <phoneticPr fontId="19"/>
  </si>
  <si>
    <t>総所得金額-配当所得</t>
    <rPh sb="0" eb="3">
      <t>ソウショトク</t>
    </rPh>
    <rPh sb="3" eb="5">
      <t>キンガク</t>
    </rPh>
    <rPh sb="6" eb="8">
      <t>ハイトウ</t>
    </rPh>
    <rPh sb="8" eb="10">
      <t>ショトク</t>
    </rPh>
    <phoneticPr fontId="19"/>
  </si>
  <si>
    <t>未成年</t>
    <rPh sb="0" eb="3">
      <t>ミセイネン</t>
    </rPh>
    <phoneticPr fontId="19"/>
  </si>
  <si>
    <t>有り</t>
    <rPh sb="0" eb="1">
      <t>ア</t>
    </rPh>
    <phoneticPr fontId="19"/>
  </si>
  <si>
    <t>控除</t>
    <rPh sb="0" eb="2">
      <t>コウジョ</t>
    </rPh>
    <phoneticPr fontId="19"/>
  </si>
  <si>
    <t>不動産</t>
  </si>
  <si>
    <t>利子所得</t>
    <rPh sb="0" eb="2">
      <t>リシ</t>
    </rPh>
    <rPh sb="2" eb="4">
      <t>ショトク</t>
    </rPh>
    <phoneticPr fontId="19"/>
  </si>
  <si>
    <t>６ を選択した場合下記欄入力</t>
    <rPh sb="3" eb="5">
      <t>センタク</t>
    </rPh>
    <rPh sb="7" eb="9">
      <t>バアイ</t>
    </rPh>
    <rPh sb="9" eb="11">
      <t>カキ</t>
    </rPh>
    <rPh sb="11" eb="12">
      <t>ラン</t>
    </rPh>
    <rPh sb="12" eb="14">
      <t>ニュウリョク</t>
    </rPh>
    <phoneticPr fontId="19"/>
  </si>
  <si>
    <t>経費</t>
    <rPh sb="0" eb="2">
      <t>ケイヒ</t>
    </rPh>
    <phoneticPr fontId="19"/>
  </si>
  <si>
    <t>摘要限度額</t>
    <rPh sb="0" eb="2">
      <t>テキヨウ</t>
    </rPh>
    <rPh sb="2" eb="4">
      <t>ゲンド</t>
    </rPh>
    <rPh sb="4" eb="5">
      <t>ガク</t>
    </rPh>
    <phoneticPr fontId="19"/>
  </si>
  <si>
    <t>所得（特控前）</t>
    <rPh sb="0" eb="2">
      <t>ショトク</t>
    </rPh>
    <rPh sb="3" eb="4">
      <t>トク</t>
    </rPh>
    <rPh sb="4" eb="5">
      <t>ヒカエ</t>
    </rPh>
    <rPh sb="5" eb="6">
      <t>マエ</t>
    </rPh>
    <phoneticPr fontId="19"/>
  </si>
  <si>
    <t>所得割税率</t>
    <rPh sb="0" eb="2">
      <t>ショトク</t>
    </rPh>
    <rPh sb="2" eb="3">
      <t>ワリ</t>
    </rPh>
    <rPh sb="3" eb="5">
      <t>ゼイリツ</t>
    </rPh>
    <phoneticPr fontId="19"/>
  </si>
  <si>
    <t>判定（損通必要時）</t>
    <rPh sb="0" eb="2">
      <t>ハンテイ</t>
    </rPh>
    <rPh sb="3" eb="4">
      <t>ソン</t>
    </rPh>
    <rPh sb="4" eb="5">
      <t>ツウ</t>
    </rPh>
    <rPh sb="5" eb="7">
      <t>ヒツヨウ</t>
    </rPh>
    <rPh sb="7" eb="8">
      <t>ジ</t>
    </rPh>
    <phoneticPr fontId="19"/>
  </si>
  <si>
    <t>年齢判定</t>
    <rPh sb="0" eb="2">
      <t>ネンレイ</t>
    </rPh>
    <rPh sb="2" eb="4">
      <t>ハンテイ</t>
    </rPh>
    <phoneticPr fontId="19"/>
  </si>
  <si>
    <t>※申告時には全ての勤務先の源泉徴収票（コピー可）の添付が必要です。
※所得金額や控除金額によって、給与からの差引きでしか対応できない
   場合があります。
※当該申告は毎年していただく必要があります。
　 申告がない場合、市・府民税の全額が給与からの差引きとなります。</t>
    <rPh sb="1" eb="4">
      <t>シンコクジ</t>
    </rPh>
    <rPh sb="6" eb="7">
      <t>スベ</t>
    </rPh>
    <rPh sb="9" eb="12">
      <t>キンムサキ</t>
    </rPh>
    <rPh sb="13" eb="15">
      <t>ゲンセン</t>
    </rPh>
    <rPh sb="15" eb="18">
      <t>チョウシュウヒョウ</t>
    </rPh>
    <rPh sb="22" eb="23">
      <t>カ</t>
    </rPh>
    <rPh sb="25" eb="27">
      <t>テンプ</t>
    </rPh>
    <rPh sb="28" eb="30">
      <t>ヒツヨウ</t>
    </rPh>
    <rPh sb="80" eb="82">
      <t>トウガイ</t>
    </rPh>
    <rPh sb="82" eb="84">
      <t>シンコク</t>
    </rPh>
    <rPh sb="85" eb="87">
      <t>マイトシ</t>
    </rPh>
    <rPh sb="93" eb="95">
      <t>ヒツヨウ</t>
    </rPh>
    <rPh sb="104" eb="106">
      <t>シンコク</t>
    </rPh>
    <rPh sb="109" eb="111">
      <t>バアイ</t>
    </rPh>
    <rPh sb="112" eb="117">
      <t>シフミンゼイ</t>
    </rPh>
    <rPh sb="118" eb="120">
      <t>ゼンガク</t>
    </rPh>
    <rPh sb="121" eb="123">
      <t>キュウヨ</t>
    </rPh>
    <rPh sb="126" eb="127">
      <t>サ</t>
    </rPh>
    <rPh sb="127" eb="128">
      <t>ヒ</t>
    </rPh>
    <phoneticPr fontId="19"/>
  </si>
  <si>
    <t>入力値</t>
    <rPh sb="0" eb="3">
      <t>ニュウリョクチ</t>
    </rPh>
    <phoneticPr fontId="19"/>
  </si>
  <si>
    <t>所得判定</t>
    <rPh sb="0" eb="2">
      <t>ショトク</t>
    </rPh>
    <rPh sb="2" eb="4">
      <t>ハンテイ</t>
    </rPh>
    <phoneticPr fontId="19"/>
  </si>
  <si>
    <t>総合・一時損益通算判定（未完成）</t>
    <rPh sb="0" eb="2">
      <t>ソウゴウ</t>
    </rPh>
    <rPh sb="3" eb="5">
      <t>イチジ</t>
    </rPh>
    <rPh sb="5" eb="7">
      <t>ソンエキ</t>
    </rPh>
    <rPh sb="7" eb="9">
      <t>ツウサン</t>
    </rPh>
    <rPh sb="9" eb="11">
      <t>ハンテイ</t>
    </rPh>
    <rPh sb="12" eb="15">
      <t>ミカンセイ</t>
    </rPh>
    <phoneticPr fontId="19"/>
  </si>
  <si>
    <t>「都道府県、市区町村分」、「大阪府共同募金会、日本赤十字社大阪府支部分」、「条例指定分」の寄附金があるかたは、当該団体へ寄附した金額を入力してください。</t>
    <rPh sb="1" eb="5">
      <t>トドウフケン</t>
    </rPh>
    <rPh sb="6" eb="10">
      <t>シクチョウソン</t>
    </rPh>
    <rPh sb="10" eb="11">
      <t>ブン</t>
    </rPh>
    <rPh sb="14" eb="17">
      <t>オオサカフ</t>
    </rPh>
    <rPh sb="17" eb="19">
      <t>キョウドウ</t>
    </rPh>
    <rPh sb="19" eb="21">
      <t>ボキン</t>
    </rPh>
    <rPh sb="21" eb="22">
      <t>カイ</t>
    </rPh>
    <rPh sb="23" eb="25">
      <t>ニホン</t>
    </rPh>
    <rPh sb="25" eb="29">
      <t>セキジュウジシャ</t>
    </rPh>
    <rPh sb="29" eb="32">
      <t>オオサカフ</t>
    </rPh>
    <rPh sb="32" eb="34">
      <t>シブ</t>
    </rPh>
    <rPh sb="34" eb="35">
      <t>ブン</t>
    </rPh>
    <rPh sb="38" eb="40">
      <t>ジョウレイ</t>
    </rPh>
    <rPh sb="40" eb="43">
      <t>シテイブン</t>
    </rPh>
    <rPh sb="45" eb="48">
      <t>キフキン</t>
    </rPh>
    <rPh sb="55" eb="57">
      <t>トウガイ</t>
    </rPh>
    <rPh sb="57" eb="59">
      <t>ダンタイ</t>
    </rPh>
    <rPh sb="60" eb="62">
      <t>キフ</t>
    </rPh>
    <rPh sb="64" eb="66">
      <t>キンガク</t>
    </rPh>
    <rPh sb="67" eb="69">
      <t>ニュウリョク</t>
    </rPh>
    <phoneticPr fontId="19"/>
  </si>
  <si>
    <t>判定基準額</t>
    <rPh sb="0" eb="2">
      <t>ハンテイ</t>
    </rPh>
    <rPh sb="2" eb="4">
      <t>キジュン</t>
    </rPh>
    <rPh sb="4" eb="5">
      <t>ガク</t>
    </rPh>
    <phoneticPr fontId="19"/>
  </si>
  <si>
    <t>②短期（特控後）</t>
    <rPh sb="1" eb="3">
      <t>タンキ</t>
    </rPh>
    <rPh sb="4" eb="5">
      <t>トク</t>
    </rPh>
    <rPh sb="5" eb="6">
      <t>ヒカエ</t>
    </rPh>
    <rPh sb="6" eb="7">
      <t>ゴ</t>
    </rPh>
    <phoneticPr fontId="19"/>
  </si>
  <si>
    <t>所得割２０％判定(市)</t>
    <rPh sb="0" eb="2">
      <t>ショトク</t>
    </rPh>
    <rPh sb="2" eb="3">
      <t>ワリ</t>
    </rPh>
    <rPh sb="6" eb="8">
      <t>ハンテイ</t>
    </rPh>
    <rPh sb="9" eb="10">
      <t>シ</t>
    </rPh>
    <phoneticPr fontId="19"/>
  </si>
  <si>
    <t>計算</t>
    <rPh sb="0" eb="2">
      <t>ケイサン</t>
    </rPh>
    <phoneticPr fontId="19"/>
  </si>
  <si>
    <t>都道府県・市町村</t>
    <rPh sb="0" eb="4">
      <t>トドウフケン</t>
    </rPh>
    <rPh sb="5" eb="8">
      <t>シチョウソン</t>
    </rPh>
    <phoneticPr fontId="19"/>
  </si>
  <si>
    <t>確認</t>
    <rPh sb="0" eb="2">
      <t>カクニン</t>
    </rPh>
    <phoneticPr fontId="19"/>
  </si>
  <si>
    <t>生命</t>
    <rPh sb="0" eb="2">
      <t>セイメイ</t>
    </rPh>
    <phoneticPr fontId="19"/>
  </si>
  <si>
    <t>災害</t>
    <rPh sb="0" eb="2">
      <t>サイガイ</t>
    </rPh>
    <phoneticPr fontId="19"/>
  </si>
  <si>
    <t>上限</t>
    <rPh sb="0" eb="2">
      <t>ジョウゲン</t>
    </rPh>
    <phoneticPr fontId="19"/>
  </si>
  <si>
    <t>社会保険料控除</t>
    <rPh sb="0" eb="2">
      <t>シャカイ</t>
    </rPh>
    <rPh sb="2" eb="5">
      <t>ホケンリョウ</t>
    </rPh>
    <rPh sb="5" eb="7">
      <t>コウジョ</t>
    </rPh>
    <phoneticPr fontId="19"/>
  </si>
  <si>
    <t>寄附金控除算出課標</t>
    <rPh sb="0" eb="3">
      <t>キフキン</t>
    </rPh>
    <rPh sb="3" eb="5">
      <t>コウジョ</t>
    </rPh>
    <rPh sb="5" eb="7">
      <t>サンシュツ</t>
    </rPh>
    <rPh sb="7" eb="8">
      <t>カ</t>
    </rPh>
    <rPh sb="8" eb="9">
      <t>ヒョウ</t>
    </rPh>
    <phoneticPr fontId="19"/>
  </si>
  <si>
    <t>障害者</t>
    <rPh sb="0" eb="3">
      <t>ショウガイシャ</t>
    </rPh>
    <phoneticPr fontId="19"/>
  </si>
  <si>
    <t>扶養親族5</t>
    <rPh sb="0" eb="2">
      <t>フヨウ</t>
    </rPh>
    <rPh sb="2" eb="4">
      <t>シンゾク</t>
    </rPh>
    <phoneticPr fontId="19"/>
  </si>
  <si>
    <t>保険料</t>
    <rPh sb="0" eb="3">
      <t>ホケンリョウ</t>
    </rPh>
    <phoneticPr fontId="19"/>
  </si>
  <si>
    <t>※主たる給与の会社以外の所得に対する市・府民税は、普通徴収（自分
　 で支払う）となります。</t>
    <rPh sb="1" eb="2">
      <t>シュ</t>
    </rPh>
    <rPh sb="4" eb="6">
      <t>キュウヨ</t>
    </rPh>
    <rPh sb="7" eb="9">
      <t>カイシャ</t>
    </rPh>
    <phoneticPr fontId="19"/>
  </si>
  <si>
    <t>新契約</t>
    <rPh sb="0" eb="3">
      <t>シンケイヤク</t>
    </rPh>
    <phoneticPr fontId="19"/>
  </si>
  <si>
    <t>市申告書（表）の同欄の</t>
    <rPh sb="0" eb="1">
      <t>シ</t>
    </rPh>
    <rPh sb="1" eb="3">
      <t>シンコク</t>
    </rPh>
    <rPh sb="3" eb="4">
      <t>ショ</t>
    </rPh>
    <rPh sb="5" eb="6">
      <t>オモテ</t>
    </rPh>
    <rPh sb="8" eb="9">
      <t>ドウ</t>
    </rPh>
    <rPh sb="9" eb="10">
      <t>ラン</t>
    </rPh>
    <phoneticPr fontId="19"/>
  </si>
  <si>
    <t>配偶者特別控除</t>
    <rPh sb="0" eb="3">
      <t>ハイグウシャ</t>
    </rPh>
    <rPh sb="3" eb="5">
      <t>トクベツ</t>
    </rPh>
    <rPh sb="5" eb="7">
      <t>コウジョ</t>
    </rPh>
    <phoneticPr fontId="19"/>
  </si>
  <si>
    <t>介護</t>
    <rPh sb="0" eb="2">
      <t>カイゴ</t>
    </rPh>
    <phoneticPr fontId="19"/>
  </si>
  <si>
    <t>配偶者公的年金所得</t>
    <rPh sb="0" eb="3">
      <t>ハイグウシャ</t>
    </rPh>
    <rPh sb="3" eb="5">
      <t>コウテキ</t>
    </rPh>
    <rPh sb="5" eb="7">
      <t>ネンキン</t>
    </rPh>
    <rPh sb="7" eb="9">
      <t>ショトク</t>
    </rPh>
    <phoneticPr fontId="19"/>
  </si>
  <si>
    <t>課税標準額</t>
    <rPh sb="0" eb="2">
      <t>カゼイ</t>
    </rPh>
    <rPh sb="2" eb="4">
      <t>ヒョウジュン</t>
    </rPh>
    <rPh sb="4" eb="5">
      <t>ガク</t>
    </rPh>
    <phoneticPr fontId="19"/>
  </si>
  <si>
    <t>①</t>
  </si>
  <si>
    <t>均等割</t>
    <rPh sb="0" eb="3">
      <t>キントウワ</t>
    </rPh>
    <phoneticPr fontId="19"/>
  </si>
  <si>
    <t>扶養親族6</t>
    <rPh sb="0" eb="2">
      <t>フヨウ</t>
    </rPh>
    <rPh sb="2" eb="4">
      <t>シンゾク</t>
    </rPh>
    <phoneticPr fontId="19"/>
  </si>
  <si>
    <t>同居老親判定</t>
    <rPh sb="0" eb="2">
      <t>ドウキョ</t>
    </rPh>
    <rPh sb="2" eb="4">
      <t>ロウシン</t>
    </rPh>
    <rPh sb="4" eb="6">
      <t>ハンテイ</t>
    </rPh>
    <phoneticPr fontId="19"/>
  </si>
  <si>
    <t>④</t>
  </si>
  <si>
    <t>旧契約</t>
    <rPh sb="0" eb="1">
      <t>キュウ</t>
    </rPh>
    <rPh sb="1" eb="3">
      <t>ケイヤク</t>
    </rPh>
    <phoneticPr fontId="19"/>
  </si>
  <si>
    <t>所得税生命保険料控除</t>
    <rPh sb="0" eb="3">
      <t>ショトクゼイ</t>
    </rPh>
    <rPh sb="3" eb="5">
      <t>セイメイ</t>
    </rPh>
    <rPh sb="5" eb="8">
      <t>ホケンリョウ</t>
    </rPh>
    <rPh sb="8" eb="10">
      <t>コウジョ</t>
    </rPh>
    <phoneticPr fontId="19"/>
  </si>
  <si>
    <t>所得税生命保険料控除額</t>
    <rPh sb="0" eb="3">
      <t>ショトクゼイ</t>
    </rPh>
    <rPh sb="3" eb="5">
      <t>セイメイ</t>
    </rPh>
    <rPh sb="5" eb="8">
      <t>ホケンリョウ</t>
    </rPh>
    <rPh sb="8" eb="10">
      <t>コウジョ</t>
    </rPh>
    <rPh sb="10" eb="11">
      <t>ガク</t>
    </rPh>
    <phoneticPr fontId="19"/>
  </si>
  <si>
    <t>控除対象扶養親族</t>
    <rPh sb="0" eb="2">
      <t>コウジョ</t>
    </rPh>
    <rPh sb="2" eb="4">
      <t>タイショウ</t>
    </rPh>
    <rPh sb="4" eb="6">
      <t>フヨウ</t>
    </rPh>
    <rPh sb="6" eb="8">
      <t>シンゾク</t>
    </rPh>
    <phoneticPr fontId="19"/>
  </si>
  <si>
    <t>特例控除（市）</t>
    <rPh sb="0" eb="2">
      <t>トクレイ</t>
    </rPh>
    <rPh sb="2" eb="4">
      <t>コウジョ</t>
    </rPh>
    <rPh sb="5" eb="6">
      <t>シ</t>
    </rPh>
    <phoneticPr fontId="19"/>
  </si>
  <si>
    <t>その他（扶養２）</t>
    <rPh sb="2" eb="3">
      <t>タ</t>
    </rPh>
    <rPh sb="4" eb="6">
      <t>フヨウ</t>
    </rPh>
    <phoneticPr fontId="19"/>
  </si>
  <si>
    <t>障害者認定等</t>
    <rPh sb="0" eb="3">
      <t>ショウガイシャ</t>
    </rPh>
    <rPh sb="3" eb="5">
      <t>ニンテイ</t>
    </rPh>
    <rPh sb="5" eb="6">
      <t>トウ</t>
    </rPh>
    <phoneticPr fontId="19"/>
  </si>
  <si>
    <t>その他（扶養４）</t>
    <rPh sb="2" eb="3">
      <t>タ</t>
    </rPh>
    <rPh sb="4" eb="6">
      <t>フヨウ</t>
    </rPh>
    <phoneticPr fontId="19"/>
  </si>
  <si>
    <t>扶養親族4</t>
    <rPh sb="0" eb="2">
      <t>フヨウ</t>
    </rPh>
    <rPh sb="2" eb="4">
      <t>シンゾク</t>
    </rPh>
    <phoneticPr fontId="19"/>
  </si>
  <si>
    <t>その他（扶養５）</t>
    <rPh sb="2" eb="3">
      <t>タ</t>
    </rPh>
    <rPh sb="4" eb="6">
      <t>フヨウ</t>
    </rPh>
    <phoneticPr fontId="19"/>
  </si>
  <si>
    <t>特別・同居特別判定</t>
    <rPh sb="0" eb="2">
      <t>トクベツ</t>
    </rPh>
    <rPh sb="3" eb="5">
      <t>ドウキョ</t>
    </rPh>
    <rPh sb="5" eb="7">
      <t>トクベツ</t>
    </rPh>
    <rPh sb="7" eb="9">
      <t>ハンテイ</t>
    </rPh>
    <phoneticPr fontId="19"/>
  </si>
  <si>
    <t>（１）給与・公的年金等に係る所得以外（65歳未満のかたは給与
      所得以外）の所得に係る市・府民税のお支払方法につい
      て、希望がある場合は、□に●印を入れてください。</t>
    <rPh sb="3" eb="5">
      <t>キュウヨ</t>
    </rPh>
    <rPh sb="6" eb="8">
      <t>コウテキ</t>
    </rPh>
    <rPh sb="8" eb="10">
      <t>ネンキン</t>
    </rPh>
    <rPh sb="10" eb="11">
      <t>トウ</t>
    </rPh>
    <rPh sb="12" eb="13">
      <t>カカ</t>
    </rPh>
    <rPh sb="14" eb="16">
      <t>ショトク</t>
    </rPh>
    <rPh sb="16" eb="18">
      <t>イガイ</t>
    </rPh>
    <rPh sb="21" eb="24">
      <t>サイミマン</t>
    </rPh>
    <rPh sb="28" eb="30">
      <t>キュウヨ</t>
    </rPh>
    <rPh sb="37" eb="38">
      <t>ショ</t>
    </rPh>
    <rPh sb="38" eb="39">
      <t>トク</t>
    </rPh>
    <rPh sb="39" eb="41">
      <t>イガイ</t>
    </rPh>
    <rPh sb="43" eb="45">
      <t>ショトク</t>
    </rPh>
    <rPh sb="46" eb="47">
      <t>カカ</t>
    </rPh>
    <rPh sb="48" eb="49">
      <t>シ</t>
    </rPh>
    <rPh sb="50" eb="52">
      <t>フミン</t>
    </rPh>
    <rPh sb="52" eb="53">
      <t>ゼイ</t>
    </rPh>
    <rPh sb="57" eb="58">
      <t>ホウ</t>
    </rPh>
    <rPh sb="58" eb="59">
      <t>ホウ</t>
    </rPh>
    <rPh sb="71" eb="73">
      <t>キボウ</t>
    </rPh>
    <rPh sb="76" eb="78">
      <t>バアイ</t>
    </rPh>
    <rPh sb="83" eb="84">
      <t>シルシ</t>
    </rPh>
    <rPh sb="85" eb="86">
      <t>イ</t>
    </rPh>
    <phoneticPr fontId="19"/>
  </si>
  <si>
    <t>扶養障害フラグ用</t>
    <rPh sb="0" eb="2">
      <t>フヨウ</t>
    </rPh>
    <rPh sb="2" eb="4">
      <t>ショウガイ</t>
    </rPh>
    <rPh sb="7" eb="8">
      <t>ヨウ</t>
    </rPh>
    <phoneticPr fontId="19"/>
  </si>
  <si>
    <t>控除対象配偶者</t>
    <rPh sb="0" eb="2">
      <t>コウジョ</t>
    </rPh>
    <rPh sb="2" eb="4">
      <t>タイショウ</t>
    </rPh>
    <rPh sb="4" eb="7">
      <t>ハイグウシャ</t>
    </rPh>
    <phoneticPr fontId="19"/>
  </si>
  <si>
    <t>扶養親族3</t>
    <rPh sb="0" eb="2">
      <t>フヨウ</t>
    </rPh>
    <rPh sb="2" eb="4">
      <t>シンゾク</t>
    </rPh>
    <phoneticPr fontId="19"/>
  </si>
  <si>
    <t>障害区分</t>
    <rPh sb="0" eb="2">
      <t>ショウガイ</t>
    </rPh>
    <rPh sb="2" eb="4">
      <t>クブン</t>
    </rPh>
    <phoneticPr fontId="19"/>
  </si>
  <si>
    <t>A</t>
  </si>
  <si>
    <t>かつ</t>
  </si>
  <si>
    <t>勤労学生</t>
    <rPh sb="0" eb="2">
      <t>キンロウ</t>
    </rPh>
    <rPh sb="2" eb="4">
      <t>ガクセイ</t>
    </rPh>
    <phoneticPr fontId="19"/>
  </si>
  <si>
    <t>配当控除</t>
    <rPh sb="0" eb="2">
      <t>ハイトウ</t>
    </rPh>
    <rPh sb="2" eb="4">
      <t>コウジョ</t>
    </rPh>
    <phoneticPr fontId="19"/>
  </si>
  <si>
    <t>合計所得金額</t>
    <rPh sb="0" eb="2">
      <t>ゴウケイ</t>
    </rPh>
    <rPh sb="2" eb="4">
      <t>ショトク</t>
    </rPh>
    <rPh sb="4" eb="6">
      <t>キンガク</t>
    </rPh>
    <phoneticPr fontId="19"/>
  </si>
  <si>
    <t>配偶者控除額</t>
    <rPh sb="0" eb="3">
      <t>ハイグウシャ</t>
    </rPh>
    <rPh sb="3" eb="5">
      <t>コウジョ</t>
    </rPh>
    <rPh sb="5" eb="6">
      <t>ガク</t>
    </rPh>
    <phoneticPr fontId="19"/>
  </si>
  <si>
    <t>給与・年金分所得</t>
    <rPh sb="0" eb="2">
      <t>キュウヨ</t>
    </rPh>
    <rPh sb="3" eb="5">
      <t>ネンキン</t>
    </rPh>
    <rPh sb="5" eb="6">
      <t>ブン</t>
    </rPh>
    <rPh sb="6" eb="8">
      <t>ショトク</t>
    </rPh>
    <phoneticPr fontId="19"/>
  </si>
  <si>
    <t>控除額</t>
    <rPh sb="0" eb="2">
      <t>コウジョ</t>
    </rPh>
    <rPh sb="2" eb="3">
      <t>ガク</t>
    </rPh>
    <phoneticPr fontId="19"/>
  </si>
  <si>
    <t>障害等</t>
    <rPh sb="0" eb="2">
      <t>ショウガイ</t>
    </rPh>
    <rPh sb="2" eb="3">
      <t>トウ</t>
    </rPh>
    <phoneticPr fontId="19"/>
  </si>
  <si>
    <t>配偶者その他所得</t>
    <rPh sb="0" eb="3">
      <t>ハイグウシャ</t>
    </rPh>
    <rPh sb="5" eb="6">
      <t>ホカ</t>
    </rPh>
    <rPh sb="6" eb="8">
      <t>ショトク</t>
    </rPh>
    <phoneticPr fontId="19"/>
  </si>
  <si>
    <t>扶養控除額</t>
    <rPh sb="0" eb="2">
      <t>フヨウ</t>
    </rPh>
    <rPh sb="2" eb="4">
      <t>コウジョ</t>
    </rPh>
    <rPh sb="4" eb="5">
      <t>ガク</t>
    </rPh>
    <phoneticPr fontId="19"/>
  </si>
  <si>
    <t>基礎控除額</t>
    <rPh sb="0" eb="2">
      <t>キソ</t>
    </rPh>
    <rPh sb="2" eb="4">
      <t>コウジョ</t>
    </rPh>
    <rPh sb="4" eb="5">
      <t>ガク</t>
    </rPh>
    <phoneticPr fontId="19"/>
  </si>
  <si>
    <t>１．寡婦</t>
  </si>
  <si>
    <t>人数</t>
    <rPh sb="0" eb="2">
      <t>ニンズウ</t>
    </rPh>
    <phoneticPr fontId="19"/>
  </si>
  <si>
    <t>２．特別寡婦</t>
  </si>
  <si>
    <t>３．寡夫</t>
  </si>
  <si>
    <t>38～40</t>
  </si>
  <si>
    <t>＋利益の配当</t>
  </si>
  <si>
    <t>所得税の限界税率</t>
    <rPh sb="0" eb="3">
      <t>ショトクゼイ</t>
    </rPh>
    <rPh sb="4" eb="6">
      <t>ゲンカイ</t>
    </rPh>
    <rPh sb="6" eb="8">
      <t>ゼイリツ</t>
    </rPh>
    <phoneticPr fontId="19"/>
  </si>
  <si>
    <t>課税総所得金額</t>
    <rPh sb="0" eb="2">
      <t>カゼイ</t>
    </rPh>
    <rPh sb="2" eb="5">
      <t>ソウショトク</t>
    </rPh>
    <rPh sb="5" eb="7">
      <t>キンガク</t>
    </rPh>
    <phoneticPr fontId="19"/>
  </si>
  <si>
    <t>1000万円以下</t>
    <rPh sb="4" eb="6">
      <t>マンエン</t>
    </rPh>
    <rPh sb="6" eb="8">
      <t>イカ</t>
    </rPh>
    <phoneticPr fontId="19"/>
  </si>
  <si>
    <t>算出税額</t>
    <rPh sb="0" eb="2">
      <t>サンシュツ</t>
    </rPh>
    <rPh sb="2" eb="4">
      <t>ゼイガク</t>
    </rPh>
    <phoneticPr fontId="19"/>
  </si>
  <si>
    <t>外貨建等証券投資信託</t>
    <rPh sb="0" eb="2">
      <t>ガイカ</t>
    </rPh>
    <rPh sb="2" eb="3">
      <t>ダ</t>
    </rPh>
    <rPh sb="3" eb="4">
      <t>ナド</t>
    </rPh>
    <rPh sb="4" eb="6">
      <t>ショウケン</t>
    </rPh>
    <rPh sb="6" eb="8">
      <t>トウシ</t>
    </rPh>
    <rPh sb="8" eb="10">
      <t>シンタク</t>
    </rPh>
    <phoneticPr fontId="19"/>
  </si>
  <si>
    <t>配当割・譲渡割控除</t>
    <rPh sb="0" eb="2">
      <t>ハイトウ</t>
    </rPh>
    <rPh sb="2" eb="3">
      <t>ワリ</t>
    </rPh>
    <rPh sb="4" eb="6">
      <t>ジョウト</t>
    </rPh>
    <rPh sb="6" eb="7">
      <t>ワリ</t>
    </rPh>
    <rPh sb="7" eb="9">
      <t>コウジョ</t>
    </rPh>
    <phoneticPr fontId="19"/>
  </si>
  <si>
    <t>配割・譲渡割額</t>
    <rPh sb="0" eb="1">
      <t>ハイ</t>
    </rPh>
    <rPh sb="1" eb="2">
      <t>ワリ</t>
    </rPh>
    <rPh sb="3" eb="5">
      <t>ジョウト</t>
    </rPh>
    <rPh sb="5" eb="6">
      <t>ワリ</t>
    </rPh>
    <rPh sb="6" eb="7">
      <t>ガク</t>
    </rPh>
    <phoneticPr fontId="19"/>
  </si>
  <si>
    <t>基本控除額（市）</t>
    <rPh sb="0" eb="2">
      <t>キホン</t>
    </rPh>
    <rPh sb="2" eb="4">
      <t>コウジョ</t>
    </rPh>
    <rPh sb="4" eb="5">
      <t>ガク</t>
    </rPh>
    <rPh sb="6" eb="7">
      <t>シ</t>
    </rPh>
    <phoneticPr fontId="19"/>
  </si>
  <si>
    <t>所得税値所得控除額</t>
    <rPh sb="0" eb="3">
      <t>ショトクゼイ</t>
    </rPh>
    <rPh sb="3" eb="4">
      <t>チ</t>
    </rPh>
    <rPh sb="4" eb="6">
      <t>ショトク</t>
    </rPh>
    <rPh sb="6" eb="8">
      <t>コウジョ</t>
    </rPh>
    <rPh sb="8" eb="9">
      <t>ガク</t>
    </rPh>
    <phoneticPr fontId="19"/>
  </si>
  <si>
    <t>合計（府）</t>
    <rPh sb="0" eb="2">
      <t>ゴウケイ</t>
    </rPh>
    <rPh sb="3" eb="4">
      <t>フ</t>
    </rPh>
    <phoneticPr fontId="19"/>
  </si>
  <si>
    <t>住民税所得額</t>
    <rPh sb="0" eb="3">
      <t>ジュウミンゼイ</t>
    </rPh>
    <rPh sb="3" eb="6">
      <t>ショトクガク</t>
    </rPh>
    <phoneticPr fontId="19"/>
  </si>
  <si>
    <t>合計税額</t>
    <rPh sb="0" eb="2">
      <t>ゴウケイ</t>
    </rPh>
    <rPh sb="2" eb="4">
      <t>ゼイガク</t>
    </rPh>
    <phoneticPr fontId="19"/>
  </si>
  <si>
    <t>差引均等割額</t>
    <rPh sb="0" eb="2">
      <t>サシヒキ</t>
    </rPh>
    <rPh sb="2" eb="5">
      <t>キントウワ</t>
    </rPh>
    <rPh sb="5" eb="6">
      <t>ガク</t>
    </rPh>
    <phoneticPr fontId="19"/>
  </si>
  <si>
    <t>+1</t>
  </si>
  <si>
    <t>９ 寄附金に関する事項</t>
    <rPh sb="2" eb="4">
      <t>キフ</t>
    </rPh>
    <rPh sb="6" eb="7">
      <t>カン</t>
    </rPh>
    <rPh sb="9" eb="11">
      <t>ジコウ</t>
    </rPh>
    <phoneticPr fontId="19"/>
  </si>
  <si>
    <t>●所得の有無を選択してください。
　所得「無」のかたで、配偶者控除、控除対象扶養親族、本人控除がある場合は項目「２」の記載のうえ、項目「７」を記入してください。</t>
    <rPh sb="1" eb="3">
      <t>ショトク</t>
    </rPh>
    <rPh sb="4" eb="6">
      <t>ウム</t>
    </rPh>
    <rPh sb="7" eb="9">
      <t>センタク</t>
    </rPh>
    <rPh sb="18" eb="20">
      <t>ショトク</t>
    </rPh>
    <rPh sb="28" eb="31">
      <t>ハイグウシャ</t>
    </rPh>
    <rPh sb="31" eb="33">
      <t>コウジョ</t>
    </rPh>
    <rPh sb="71" eb="73">
      <t>キニュウ</t>
    </rPh>
    <phoneticPr fontId="19"/>
  </si>
  <si>
    <t>２ 所得から差し引かれる金額等</t>
    <rPh sb="2" eb="4">
      <t>ショトク</t>
    </rPh>
    <rPh sb="6" eb="7">
      <t>サ</t>
    </rPh>
    <rPh sb="8" eb="9">
      <t>ヒ</t>
    </rPh>
    <rPh sb="12" eb="14">
      <t>キンガク</t>
    </rPh>
    <rPh sb="14" eb="15">
      <t>ナド</t>
    </rPh>
    <phoneticPr fontId="19"/>
  </si>
  <si>
    <t>Ａ　支払った医療費・医薬品購入費</t>
    <rPh sb="10" eb="13">
      <t>イヤクヒン</t>
    </rPh>
    <rPh sb="13" eb="16">
      <t>コウニュウヒ</t>
    </rPh>
    <phoneticPr fontId="19"/>
  </si>
  <si>
    <t>新契約分（平成２４年１月１日以降の契約分）</t>
    <rPh sb="0" eb="3">
      <t>シンケイヤク</t>
    </rPh>
    <rPh sb="3" eb="4">
      <t>ブン</t>
    </rPh>
    <rPh sb="5" eb="7">
      <t>ヘイセイ</t>
    </rPh>
    <rPh sb="9" eb="10">
      <t>ネン</t>
    </rPh>
    <rPh sb="11" eb="12">
      <t>ガツ</t>
    </rPh>
    <rPh sb="13" eb="14">
      <t>ニチ</t>
    </rPh>
    <rPh sb="14" eb="16">
      <t>イコウ</t>
    </rPh>
    <rPh sb="17" eb="20">
      <t>ケイヤクブン</t>
    </rPh>
    <phoneticPr fontId="19"/>
  </si>
  <si>
    <t>自分で支払う。（普通徴収）</t>
    <rPh sb="0" eb="2">
      <t>ジブン</t>
    </rPh>
    <rPh sb="8" eb="10">
      <t>フツウ</t>
    </rPh>
    <rPh sb="10" eb="12">
      <t>チョウシュウ</t>
    </rPh>
    <phoneticPr fontId="19"/>
  </si>
  <si>
    <t>８ 市・府民税のお支払方法</t>
    <rPh sb="2" eb="3">
      <t>シ</t>
    </rPh>
    <rPh sb="4" eb="6">
      <t>フミン</t>
    </rPh>
    <rPh sb="6" eb="7">
      <t>ゼイ</t>
    </rPh>
    <rPh sb="11" eb="13">
      <t>ホウホウ</t>
    </rPh>
    <phoneticPr fontId="19"/>
  </si>
  <si>
    <r>
      <t>主</t>
    </r>
    <r>
      <rPr>
        <sz val="9"/>
        <color auto="1"/>
        <rFont val="ＭＳ Ｐゴシック"/>
      </rPr>
      <t>たる給与の会社名</t>
    </r>
    <r>
      <rPr>
        <sz val="7"/>
        <color auto="1"/>
        <rFont val="ＭＳ Ｐゴシック"/>
      </rPr>
      <t>（給与から市・府民税を差引き〔特別徴収〕する会社名）</t>
    </r>
    <rPh sb="0" eb="1">
      <t>シュ</t>
    </rPh>
    <rPh sb="3" eb="5">
      <t>キュウヨ</t>
    </rPh>
    <rPh sb="6" eb="8">
      <t>カイシャ</t>
    </rPh>
    <rPh sb="8" eb="9">
      <t>メイ</t>
    </rPh>
    <rPh sb="10" eb="12">
      <t>キュウヨ</t>
    </rPh>
    <rPh sb="14" eb="19">
      <t>シフミンゼイ</t>
    </rPh>
    <rPh sb="20" eb="21">
      <t>サ</t>
    </rPh>
    <rPh sb="21" eb="22">
      <t>ヒ</t>
    </rPh>
    <rPh sb="24" eb="26">
      <t>トクベツ</t>
    </rPh>
    <rPh sb="26" eb="28">
      <t>チョウシュウ</t>
    </rPh>
    <rPh sb="31" eb="33">
      <t>カイシャ</t>
    </rPh>
    <rPh sb="33" eb="34">
      <t>メイ</t>
    </rPh>
    <phoneticPr fontId="19"/>
  </si>
  <si>
    <t>寡婦等</t>
    <rPh sb="0" eb="2">
      <t>カフ</t>
    </rPh>
    <rPh sb="2" eb="3">
      <t>トウ</t>
    </rPh>
    <phoneticPr fontId="19"/>
  </si>
  <si>
    <t>令和</t>
    <rPh sb="0" eb="2">
      <t>レイワ</t>
    </rPh>
    <phoneticPr fontId="19"/>
  </si>
  <si>
    <t>１０　所得金額調整控除額に関する事項</t>
    <rPh sb="3" eb="5">
      <t>ショトク</t>
    </rPh>
    <rPh sb="5" eb="7">
      <t>キンガク</t>
    </rPh>
    <rPh sb="7" eb="9">
      <t>チョウセイ</t>
    </rPh>
    <rPh sb="9" eb="11">
      <t>コウジョ</t>
    </rPh>
    <rPh sb="11" eb="12">
      <t>ガク</t>
    </rPh>
    <phoneticPr fontId="19"/>
  </si>
  <si>
    <t>障害</t>
    <rPh sb="0" eb="2">
      <t>ショウガイ</t>
    </rPh>
    <phoneticPr fontId="19"/>
  </si>
  <si>
    <t>●専従者控除がある場合は項目「１１」を入力してください。</t>
    <rPh sb="1" eb="4">
      <t>センジュウシャ</t>
    </rPh>
    <rPh sb="4" eb="6">
      <t>コウジョ</t>
    </rPh>
    <rPh sb="9" eb="11">
      <t>バアイ</t>
    </rPh>
    <rPh sb="12" eb="14">
      <t>コウモク</t>
    </rPh>
    <rPh sb="19" eb="21">
      <t>ニュウリョク</t>
    </rPh>
    <phoneticPr fontId="19"/>
  </si>
  <si>
    <t>月</t>
    <rPh sb="0" eb="1">
      <t>ツキ</t>
    </rPh>
    <phoneticPr fontId="19"/>
  </si>
  <si>
    <t>C　差引損失金額のうち災害関連支出の金額</t>
    <rPh sb="2" eb="4">
      <t>サシヒキ</t>
    </rPh>
    <rPh sb="4" eb="6">
      <t>ソンシツ</t>
    </rPh>
    <rPh sb="6" eb="8">
      <t>キンガク</t>
    </rPh>
    <rPh sb="11" eb="13">
      <t>サイガイ</t>
    </rPh>
    <rPh sb="13" eb="15">
      <t>カンレン</t>
    </rPh>
    <rPh sb="15" eb="17">
      <t>シシュツ</t>
    </rPh>
    <rPh sb="18" eb="20">
      <t>キンガク</t>
    </rPh>
    <phoneticPr fontId="19"/>
  </si>
  <si>
    <t>１１ 所得金額等（２）</t>
    <rPh sb="3" eb="5">
      <t>ショトク</t>
    </rPh>
    <rPh sb="5" eb="7">
      <t>キンガク</t>
    </rPh>
    <rPh sb="7" eb="8">
      <t>ナド</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</si>
</sst>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3" formatCode="#,##0.0;[Red]\-#,##0.0"/>
    <numFmt numFmtId="178" formatCode="#,##0_ "/>
    <numFmt numFmtId="182" formatCode="#,##0_ ;[Red]\-#,##0\ "/>
    <numFmt numFmtId="176" formatCode="#,##0_);[Red]\(#,##0\)"/>
    <numFmt numFmtId="184" formatCode="0.000%"/>
    <numFmt numFmtId="180" formatCode="00"/>
    <numFmt numFmtId="179" formatCode="0_);[Red]\(0\)"/>
    <numFmt numFmtId="181" formatCode="[$-411]ge\.m\.d;@"/>
    <numFmt numFmtId="177" formatCode="[$-411]ggge&quot;年&quot;m&quot;月&quot;d&quot;日&quot;;@"/>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font>
    <font>
      <b/>
      <sz val="16"/>
      <color auto="1"/>
      <name val="ＭＳ Ｐゴシック"/>
      <family val="3"/>
    </font>
    <font>
      <sz val="12"/>
      <color auto="1"/>
      <name val="ＭＳ Ｐゴシック"/>
      <family val="3"/>
    </font>
    <font>
      <sz val="8"/>
      <color auto="1"/>
      <name val="ＭＳ Ｐゴシック"/>
      <family val="3"/>
    </font>
    <font>
      <sz val="7.5"/>
      <color auto="1"/>
      <name val="ＭＳ Ｐゴシック"/>
      <family val="3"/>
    </font>
    <font>
      <sz val="7"/>
      <color auto="1"/>
      <name val="ＭＳ Ｐゴシック"/>
      <family val="3"/>
    </font>
    <font>
      <sz val="9"/>
      <color auto="1"/>
      <name val="ＭＳ Ｐゴシック"/>
      <family val="3"/>
    </font>
    <font>
      <sz val="14"/>
      <color auto="1"/>
      <name val="ＭＳ Ｐゴシック"/>
      <family val="3"/>
    </font>
    <font>
      <b/>
      <sz val="10"/>
      <color auto="1"/>
      <name val="ＭＳ Ｐゴシック"/>
      <family val="3"/>
    </font>
    <font>
      <sz val="8"/>
      <color indexed="9"/>
      <name val="ＭＳ Ｐゴシック"/>
      <family val="3"/>
    </font>
    <font>
      <sz val="9"/>
      <color indexed="9"/>
      <name val="ＭＳ Ｐゴシック"/>
      <family val="3"/>
    </font>
    <font>
      <sz val="6"/>
      <color indexed="9"/>
      <name val="ＭＳ Ｐゴシック"/>
      <family val="3"/>
    </font>
    <font>
      <b/>
      <sz val="14"/>
      <color auto="1"/>
      <name val="ＭＳ Ｐゴシック"/>
      <family val="3"/>
    </font>
    <font>
      <sz val="10"/>
      <color indexed="9"/>
      <name val="HGSｺﾞｼｯｸE"/>
      <family val="3"/>
    </font>
    <font>
      <sz val="6"/>
      <color auto="1"/>
      <name val="ＭＳ Ｐゴシック"/>
      <family val="3"/>
    </font>
    <font>
      <sz val="8"/>
      <color theme="0"/>
      <name val="HGSｺﾞｼｯｸE"/>
      <family val="3"/>
    </font>
    <font>
      <sz val="8"/>
      <color indexed="9"/>
      <name val="HGSｺﾞｼｯｸE"/>
      <family val="3"/>
    </font>
    <font>
      <b/>
      <sz val="8"/>
      <color auto="1"/>
      <name val="ＭＳ Ｐゴシック"/>
      <family val="3"/>
    </font>
    <font>
      <sz val="5"/>
      <color auto="1"/>
      <name val="ＭＳ Ｐゴシック"/>
      <family val="3"/>
    </font>
    <font>
      <sz val="10"/>
      <color theme="0"/>
      <name val="HGSｺﾞｼｯｸE"/>
      <family val="3"/>
    </font>
    <font>
      <sz val="5.5"/>
      <color auto="1"/>
      <name val="ＭＳ Ｐゴシック"/>
      <family val="3"/>
    </font>
    <font>
      <u/>
      <sz val="12"/>
      <color auto="1"/>
      <name val="ＭＳ Ｐゴシック"/>
      <family val="3"/>
    </font>
    <font>
      <sz val="8"/>
      <color indexed="8"/>
      <name val="ＭＳ Ｐゴシック"/>
      <family val="3"/>
    </font>
    <font>
      <sz val="8"/>
      <color indexed="23"/>
      <name val="HGSｺﾞｼｯｸE"/>
      <family val="3"/>
    </font>
    <font>
      <sz val="6"/>
      <color indexed="23"/>
      <name val="ＭＳ Ｐゴシック"/>
      <family val="3"/>
    </font>
    <font>
      <sz val="12"/>
      <color theme="1"/>
      <name val="ＭＳ Ｐゴシック"/>
      <family val="3"/>
      <scheme val="minor"/>
    </font>
    <font>
      <b/>
      <sz val="9"/>
      <color auto="1"/>
      <name val="ＭＳ Ｐゴシック"/>
      <family val="3"/>
    </font>
    <font>
      <b/>
      <sz val="11"/>
      <color auto="1"/>
      <name val="ＭＳ Ｐゴシック"/>
      <family val="3"/>
    </font>
    <font>
      <sz val="6"/>
      <color indexed="55"/>
      <name val="ＭＳ Ｐゴシック"/>
      <family val="3"/>
    </font>
    <font>
      <b/>
      <sz val="12"/>
      <color auto="1"/>
      <name val="ＭＳ Ｐゴシック"/>
      <family val="3"/>
    </font>
    <font>
      <sz val="4"/>
      <color auto="1"/>
      <name val="ＭＳ Ｐゴシック"/>
      <family val="3"/>
    </font>
    <font>
      <sz val="8"/>
      <color theme="1"/>
      <name val="ＭＳ Ｐゴシック"/>
      <family val="3"/>
      <scheme val="minor"/>
    </font>
    <font>
      <sz val="3"/>
      <color auto="1"/>
      <name val="ＭＳ Ｐゴシック"/>
      <family val="3"/>
    </font>
    <font>
      <b/>
      <u/>
      <sz val="10"/>
      <color indexed="10"/>
      <name val="ＭＳ Ｐゴシック"/>
      <family val="3"/>
    </font>
    <font>
      <sz val="10"/>
      <color indexed="23"/>
      <name val="HGSｺﾞｼｯｸE"/>
      <family val="3"/>
    </font>
    <font>
      <sz val="20"/>
      <color auto="1"/>
      <name val="ＭＳ Ｐゴシック"/>
      <family val="3"/>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rgb="FFFFFF99"/>
        <bgColor indexed="64"/>
      </patternFill>
    </fill>
    <fill>
      <patternFill patternType="solid">
        <fgColor indexed="8"/>
        <bgColor indexed="64"/>
      </patternFill>
    </fill>
    <fill>
      <patternFill patternType="solid">
        <fgColor theme="1"/>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rgb="FF00B0F0"/>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Down="1">
      <left style="thin">
        <color indexed="64"/>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top/>
      <bottom style="dotted">
        <color indexed="64"/>
      </bottom>
      <diagonal/>
    </border>
    <border>
      <left/>
      <right/>
      <top style="thin">
        <color indexed="64"/>
      </top>
      <bottom style="thin">
        <color indexed="64"/>
      </bottom>
      <diagonal/>
    </border>
    <border diagonalDown="1">
      <left style="hair">
        <color indexed="64"/>
      </left>
      <right style="hair">
        <color indexed="64"/>
      </right>
      <top style="thin">
        <color indexed="64"/>
      </top>
      <bottom style="thin">
        <color indexed="64"/>
      </bottom>
      <diagonal style="hair">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diagonalDown="1">
      <left style="hair">
        <color indexed="64"/>
      </left>
      <right style="thin">
        <color indexed="64"/>
      </right>
      <top style="thin">
        <color indexed="64"/>
      </top>
      <bottom style="thin">
        <color indexed="64"/>
      </bottom>
      <diagonal style="hair">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9"/>
      </top>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9"/>
      </top>
      <bottom/>
      <diagonal/>
    </border>
    <border>
      <left/>
      <right style="thin">
        <color indexed="64"/>
      </right>
      <top style="thin">
        <color indexed="9"/>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medium">
        <color indexed="64"/>
      </right>
      <top style="thin">
        <color indexed="64"/>
      </top>
      <bottom/>
      <diagonal/>
    </border>
    <border>
      <left/>
      <right/>
      <top/>
      <bottom style="hair">
        <color indexed="64"/>
      </bottom>
      <diagonal/>
    </border>
    <border>
      <left/>
      <right/>
      <top style="hair">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medium">
        <color indexed="64"/>
      </bottom>
      <diagonal/>
    </border>
    <border>
      <left style="dashed">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right style="dotted">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ashed">
        <color indexed="64"/>
      </left>
      <right/>
      <top/>
      <bottom style="thin">
        <color indexed="64"/>
      </bottom>
      <diagonal/>
    </border>
    <border>
      <left style="hair">
        <color indexed="64"/>
      </left>
      <right style="dotted">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ill="0" applyBorder="0" applyAlignment="0" applyProtection="0">
      <alignment vertical="center"/>
    </xf>
    <xf numFmtId="9" fontId="6" fillId="0" borderId="0" applyFill="0" applyBorder="0" applyAlignment="0" applyProtection="0">
      <alignment vertical="center"/>
    </xf>
  </cellStyleXfs>
  <cellXfs count="1232">
    <xf numFmtId="0" fontId="0" fillId="0" borderId="0" xfId="0">
      <alignment vertical="center"/>
    </xf>
    <xf numFmtId="0" fontId="20" fillId="0" borderId="0" xfId="33" applyFont="1" applyProtection="1">
      <alignment vertical="center"/>
    </xf>
    <xf numFmtId="0" fontId="20" fillId="0" borderId="0" xfId="33" applyFont="1" applyAlignment="1" applyProtection="1">
      <alignment vertical="top" wrapText="1"/>
    </xf>
    <xf numFmtId="0" fontId="21" fillId="0" borderId="0" xfId="33" applyFont="1" applyAlignment="1" applyProtection="1">
      <alignment horizontal="left" vertical="center"/>
    </xf>
    <xf numFmtId="0" fontId="22" fillId="0" borderId="0" xfId="33" applyFont="1" applyBorder="1" applyAlignment="1" applyProtection="1">
      <alignment horizontal="center" vertical="center" shrinkToFit="1"/>
    </xf>
    <xf numFmtId="0" fontId="23" fillId="0" borderId="10" xfId="33" applyFont="1" applyBorder="1" applyAlignment="1" applyProtection="1">
      <alignment horizontal="left" vertical="top" wrapText="1"/>
    </xf>
    <xf numFmtId="0" fontId="23" fillId="0" borderId="11" xfId="33" applyFont="1" applyBorder="1" applyAlignment="1" applyProtection="1">
      <alignment horizontal="left" vertical="top" wrapText="1"/>
    </xf>
    <xf numFmtId="0" fontId="20" fillId="0" borderId="11" xfId="33" applyFont="1" applyBorder="1" applyAlignment="1" applyProtection="1">
      <alignment horizontal="left" vertical="top"/>
    </xf>
    <xf numFmtId="0" fontId="20" fillId="0" borderId="12" xfId="33" applyFont="1" applyBorder="1" applyAlignment="1" applyProtection="1">
      <alignment horizontal="left" vertical="top"/>
    </xf>
    <xf numFmtId="0" fontId="23" fillId="0" borderId="13" xfId="33" applyFont="1" applyBorder="1" applyAlignment="1" applyProtection="1">
      <alignment horizontal="right" vertical="center"/>
    </xf>
    <xf numFmtId="0" fontId="23" fillId="0" borderId="11" xfId="33" applyFont="1" applyBorder="1" applyAlignment="1" applyProtection="1">
      <alignment horizontal="right" vertical="center"/>
    </xf>
    <xf numFmtId="0" fontId="23" fillId="0" borderId="14" xfId="33" applyFont="1" applyBorder="1" applyAlignment="1" applyProtection="1">
      <alignment horizontal="right" vertical="center"/>
    </xf>
    <xf numFmtId="0" fontId="24" fillId="0" borderId="15" xfId="33" applyFont="1" applyFill="1" applyBorder="1" applyAlignment="1" applyProtection="1">
      <alignment horizontal="center" vertical="center" shrinkToFit="1"/>
    </xf>
    <xf numFmtId="0" fontId="24" fillId="0" borderId="16" xfId="33" applyFont="1" applyFill="1" applyBorder="1" applyAlignment="1" applyProtection="1">
      <alignment horizontal="center" vertical="center" shrinkToFit="1"/>
    </xf>
    <xf numFmtId="0" fontId="23" fillId="0" borderId="17" xfId="33" applyFont="1" applyBorder="1" applyAlignment="1" applyProtection="1">
      <alignment horizontal="right" vertical="center" shrinkToFit="1"/>
    </xf>
    <xf numFmtId="0" fontId="6" fillId="0" borderId="18" xfId="33" applyBorder="1" applyAlignment="1" applyProtection="1">
      <alignment horizontal="right" vertical="center" shrinkToFit="1"/>
    </xf>
    <xf numFmtId="0" fontId="23" fillId="0" borderId="19" xfId="33" applyFont="1" applyBorder="1" applyAlignment="1" applyProtection="1">
      <alignment horizontal="center" vertical="center" shrinkToFit="1"/>
    </xf>
    <xf numFmtId="0" fontId="25" fillId="0" borderId="19" xfId="33" applyFont="1" applyBorder="1" applyAlignment="1">
      <alignment horizontal="center" vertical="center" wrapText="1"/>
    </xf>
    <xf numFmtId="0" fontId="20" fillId="0" borderId="0" xfId="33" applyFont="1" applyBorder="1" applyAlignment="1" applyProtection="1">
      <alignment horizontal="center" vertical="center"/>
    </xf>
    <xf numFmtId="0" fontId="20" fillId="0" borderId="10" xfId="33" applyFont="1" applyBorder="1" applyAlignment="1" applyProtection="1">
      <alignment horizontal="center" vertical="center"/>
    </xf>
    <xf numFmtId="0" fontId="20" fillId="0" borderId="11" xfId="33" applyFont="1" applyBorder="1" applyAlignment="1" applyProtection="1">
      <alignment horizontal="center" vertical="center"/>
    </xf>
    <xf numFmtId="0" fontId="20" fillId="0" borderId="14" xfId="33" applyFont="1" applyBorder="1" applyAlignment="1" applyProtection="1">
      <alignment horizontal="center" vertical="center"/>
    </xf>
    <xf numFmtId="0" fontId="20" fillId="0" borderId="10" xfId="33" applyFont="1" applyBorder="1" applyAlignment="1" applyProtection="1">
      <alignment horizontal="center" vertical="center" wrapText="1"/>
    </xf>
    <xf numFmtId="0" fontId="20" fillId="0" borderId="20" xfId="33" applyFont="1" applyBorder="1" applyAlignment="1" applyProtection="1">
      <alignment horizontal="center" vertical="center"/>
    </xf>
    <xf numFmtId="0" fontId="20" fillId="0" borderId="21" xfId="33" applyFont="1" applyFill="1" applyBorder="1" applyAlignment="1" applyProtection="1">
      <alignment horizontal="center" vertical="center" shrinkToFit="1"/>
      <protection locked="0"/>
    </xf>
    <xf numFmtId="0" fontId="20" fillId="0" borderId="22" xfId="33" applyFont="1" applyBorder="1" applyAlignment="1" applyProtection="1">
      <alignment horizontal="center" vertical="center"/>
    </xf>
    <xf numFmtId="0" fontId="20" fillId="0" borderId="23" xfId="33" applyFont="1" applyBorder="1" applyAlignment="1" applyProtection="1">
      <alignment horizontal="center" vertical="center"/>
    </xf>
    <xf numFmtId="0" fontId="26" fillId="0" borderId="21" xfId="33" applyFont="1" applyBorder="1" applyAlignment="1" applyProtection="1">
      <alignment horizontal="center" vertical="center" shrinkToFit="1"/>
    </xf>
    <xf numFmtId="0" fontId="6" fillId="0" borderId="21" xfId="33" applyBorder="1" applyAlignment="1" applyProtection="1">
      <alignment horizontal="center" vertical="center" shrinkToFit="1"/>
    </xf>
    <xf numFmtId="0" fontId="20" fillId="0" borderId="0" xfId="33" applyFont="1" applyBorder="1" applyAlignment="1" applyProtection="1">
      <alignment horizontal="left"/>
    </xf>
    <xf numFmtId="0" fontId="26" fillId="0" borderId="21" xfId="33" applyFont="1" applyBorder="1" applyAlignment="1" applyProtection="1">
      <alignment horizontal="center" vertical="center"/>
    </xf>
    <xf numFmtId="0" fontId="26" fillId="0" borderId="15" xfId="33" applyFont="1" applyBorder="1" applyAlignment="1" applyProtection="1">
      <alignment horizontal="center" vertical="center" wrapText="1"/>
    </xf>
    <xf numFmtId="0" fontId="6" fillId="0" borderId="17" xfId="33" applyFont="1" applyBorder="1" applyAlignment="1" applyProtection="1">
      <alignment vertical="center"/>
    </xf>
    <xf numFmtId="0" fontId="6" fillId="0" borderId="18" xfId="33" applyFont="1" applyBorder="1" applyAlignment="1" applyProtection="1">
      <alignment vertical="center"/>
    </xf>
    <xf numFmtId="0" fontId="23" fillId="0" borderId="15" xfId="33" applyFont="1" applyBorder="1" applyAlignment="1" applyProtection="1">
      <alignment horizontal="center" vertical="center" wrapText="1"/>
    </xf>
    <xf numFmtId="0" fontId="23" fillId="0" borderId="17" xfId="33" applyFont="1" applyBorder="1" applyAlignment="1" applyProtection="1">
      <alignment horizontal="center" vertical="center" wrapText="1"/>
    </xf>
    <xf numFmtId="0" fontId="23" fillId="0" borderId="18" xfId="33" applyFont="1" applyBorder="1" applyAlignment="1" applyProtection="1">
      <alignment horizontal="center" vertical="center" wrapText="1"/>
    </xf>
    <xf numFmtId="0" fontId="6" fillId="0" borderId="17" xfId="33" applyFont="1" applyBorder="1" applyProtection="1">
      <alignment vertical="center"/>
    </xf>
    <xf numFmtId="0" fontId="6" fillId="0" borderId="18" xfId="33" applyFont="1" applyBorder="1" applyProtection="1">
      <alignment vertical="center"/>
    </xf>
    <xf numFmtId="0" fontId="26" fillId="0" borderId="17" xfId="33" applyFont="1" applyBorder="1" applyAlignment="1" applyProtection="1">
      <alignment horizontal="center" vertical="center" wrapText="1"/>
    </xf>
    <xf numFmtId="0" fontId="26" fillId="0" borderId="18" xfId="33" applyFont="1" applyBorder="1" applyAlignment="1" applyProtection="1">
      <alignment horizontal="center" vertical="center" wrapText="1"/>
    </xf>
    <xf numFmtId="0" fontId="26" fillId="0" borderId="15" xfId="33" applyFont="1" applyBorder="1" applyAlignment="1" applyProtection="1">
      <alignment horizontal="center" vertical="center" shrinkToFit="1"/>
    </xf>
    <xf numFmtId="0" fontId="6" fillId="0" borderId="17" xfId="33" applyFont="1" applyBorder="1" applyAlignment="1" applyProtection="1">
      <alignment horizontal="center" vertical="center" shrinkToFit="1"/>
    </xf>
    <xf numFmtId="0" fontId="6" fillId="0" borderId="18" xfId="33" applyFont="1" applyBorder="1" applyAlignment="1" applyProtection="1">
      <alignment horizontal="center" vertical="center" shrinkToFit="1"/>
    </xf>
    <xf numFmtId="0" fontId="26" fillId="0" borderId="24" xfId="33" applyFont="1" applyBorder="1" applyAlignment="1">
      <alignment horizontal="center" vertical="center" wrapText="1"/>
    </xf>
    <xf numFmtId="0" fontId="26" fillId="0" borderId="25" xfId="33" applyFont="1" applyBorder="1" applyAlignment="1">
      <alignment horizontal="center" vertical="center" wrapText="1"/>
    </xf>
    <xf numFmtId="0" fontId="23" fillId="0" borderId="26" xfId="33" applyFont="1" applyBorder="1" applyAlignment="1" applyProtection="1">
      <alignment horizontal="center" vertical="center" wrapText="1"/>
    </xf>
    <xf numFmtId="0" fontId="0" fillId="0" borderId="27" xfId="0" applyBorder="1">
      <alignment vertical="center"/>
    </xf>
    <xf numFmtId="0" fontId="0" fillId="0" borderId="28" xfId="0" applyBorder="1">
      <alignment vertical="center"/>
    </xf>
    <xf numFmtId="0" fontId="23" fillId="0" borderId="25" xfId="33" applyFont="1" applyBorder="1" applyAlignment="1">
      <alignment horizontal="center" vertical="center"/>
    </xf>
    <xf numFmtId="0" fontId="23" fillId="0" borderId="29" xfId="33" applyFont="1" applyBorder="1" applyAlignment="1">
      <alignment horizontal="center" vertical="center"/>
    </xf>
    <xf numFmtId="0" fontId="23" fillId="0" borderId="30" xfId="33" applyFont="1" applyBorder="1" applyAlignment="1" applyProtection="1">
      <alignment horizontal="center" vertical="center"/>
    </xf>
    <xf numFmtId="0" fontId="23" fillId="0" borderId="26" xfId="33" applyFont="1" applyBorder="1" applyAlignment="1" applyProtection="1">
      <alignment horizontal="center" vertical="center" textRotation="255"/>
    </xf>
    <xf numFmtId="0" fontId="23" fillId="0" borderId="27" xfId="33" applyFont="1" applyBorder="1" applyAlignment="1" applyProtection="1">
      <alignment horizontal="center" vertical="center" textRotation="255"/>
    </xf>
    <xf numFmtId="0" fontId="23" fillId="0" borderId="31" xfId="33" applyFont="1" applyBorder="1" applyAlignment="1" applyProtection="1">
      <alignment horizontal="center" vertical="center" textRotation="255"/>
    </xf>
    <xf numFmtId="0" fontId="23" fillId="0" borderId="0" xfId="33" applyFont="1" applyFill="1" applyBorder="1" applyAlignment="1" applyProtection="1">
      <alignment vertical="center"/>
    </xf>
    <xf numFmtId="0" fontId="23" fillId="0" borderId="32" xfId="33" applyFont="1" applyBorder="1" applyAlignment="1">
      <alignment horizontal="center" vertical="center" wrapText="1"/>
    </xf>
    <xf numFmtId="0" fontId="23" fillId="0" borderId="27" xfId="33" applyFont="1" applyBorder="1" applyAlignment="1">
      <alignment horizontal="center" vertical="center" wrapText="1"/>
    </xf>
    <xf numFmtId="0" fontId="23" fillId="0" borderId="31" xfId="33" applyFont="1" applyBorder="1" applyAlignment="1">
      <alignment horizontal="center" vertical="center" wrapText="1"/>
    </xf>
    <xf numFmtId="0" fontId="20" fillId="0" borderId="0" xfId="33" applyFont="1" applyAlignment="1" applyProtection="1">
      <alignment horizontal="left" vertical="center"/>
    </xf>
    <xf numFmtId="0" fontId="23" fillId="0" borderId="10" xfId="33" applyFont="1" applyBorder="1" applyAlignment="1" applyProtection="1">
      <alignment horizontal="center" vertical="center"/>
    </xf>
    <xf numFmtId="0" fontId="23" fillId="0" borderId="13" xfId="33" applyFont="1" applyBorder="1" applyAlignment="1" applyProtection="1">
      <alignment horizontal="center" vertical="center"/>
    </xf>
    <xf numFmtId="0" fontId="23" fillId="0" borderId="11" xfId="33" applyFont="1" applyBorder="1" applyAlignment="1" applyProtection="1">
      <alignment horizontal="center" vertical="center"/>
    </xf>
    <xf numFmtId="0" fontId="26" fillId="0" borderId="11" xfId="33" applyFont="1" applyBorder="1" applyAlignment="1" applyProtection="1">
      <alignment horizontal="center" vertical="center"/>
    </xf>
    <xf numFmtId="0" fontId="26" fillId="0" borderId="12" xfId="33" applyFont="1" applyBorder="1" applyAlignment="1" applyProtection="1">
      <alignment horizontal="center" vertical="center"/>
    </xf>
    <xf numFmtId="0" fontId="26" fillId="0" borderId="14" xfId="33" applyFont="1" applyBorder="1" applyAlignment="1" applyProtection="1">
      <alignment horizontal="center" vertical="center"/>
    </xf>
    <xf numFmtId="0" fontId="26" fillId="0" borderId="10" xfId="33" applyFont="1" applyBorder="1" applyAlignment="1" applyProtection="1">
      <alignment horizontal="center" vertical="center"/>
    </xf>
    <xf numFmtId="0" fontId="27" fillId="0" borderId="11" xfId="33" applyFont="1" applyFill="1" applyBorder="1" applyAlignment="1" applyProtection="1">
      <alignment horizontal="left" vertical="center" shrinkToFit="1"/>
    </xf>
    <xf numFmtId="0" fontId="27" fillId="0" borderId="12" xfId="33" applyFont="1" applyFill="1" applyBorder="1" applyAlignment="1" applyProtection="1">
      <alignment horizontal="left" vertical="center" shrinkToFit="1"/>
    </xf>
    <xf numFmtId="0" fontId="27" fillId="0" borderId="33" xfId="33" applyFont="1" applyFill="1" applyBorder="1" applyAlignment="1" applyProtection="1">
      <alignment vertical="center" shrinkToFit="1"/>
    </xf>
    <xf numFmtId="0" fontId="20" fillId="0" borderId="0" xfId="33" applyFont="1" applyBorder="1" applyAlignment="1" applyProtection="1">
      <alignment horizontal="left" vertical="center"/>
    </xf>
    <xf numFmtId="0" fontId="20" fillId="0" borderId="0" xfId="33" applyFont="1" applyBorder="1" applyAlignment="1" applyProtection="1">
      <alignment horizontal="center" vertical="center" shrinkToFit="1"/>
    </xf>
    <xf numFmtId="0" fontId="20" fillId="0" borderId="34" xfId="33" applyFont="1" applyBorder="1" applyAlignment="1" applyProtection="1">
      <alignment horizontal="center" vertical="center" shrinkToFit="1"/>
    </xf>
    <xf numFmtId="0" fontId="26" fillId="0" borderId="21" xfId="33" applyFont="1" applyBorder="1" applyAlignment="1" applyProtection="1">
      <alignment horizontal="distributed" vertical="center" wrapText="1"/>
    </xf>
    <xf numFmtId="0" fontId="26" fillId="0" borderId="21" xfId="33" applyFont="1" applyBorder="1" applyAlignment="1" applyProtection="1">
      <alignment horizontal="distributed" vertical="center"/>
    </xf>
    <xf numFmtId="0" fontId="6" fillId="0" borderId="21" xfId="33" applyBorder="1" applyAlignment="1" applyProtection="1">
      <alignment horizontal="distributed" vertical="center"/>
    </xf>
    <xf numFmtId="0" fontId="26" fillId="0" borderId="21" xfId="33" applyFont="1" applyBorder="1" applyAlignment="1" applyProtection="1">
      <alignment horizontal="distributed" vertical="center" shrinkToFit="1"/>
    </xf>
    <xf numFmtId="0" fontId="6" fillId="0" borderId="21" xfId="33" applyBorder="1" applyAlignment="1" applyProtection="1">
      <alignment horizontal="distributed" vertical="center" shrinkToFit="1"/>
    </xf>
    <xf numFmtId="0" fontId="26" fillId="0" borderId="15" xfId="33" applyFont="1" applyBorder="1" applyAlignment="1" applyProtection="1">
      <alignment horizontal="distributed" vertical="center"/>
    </xf>
    <xf numFmtId="0" fontId="26" fillId="0" borderId="17" xfId="33" applyFont="1" applyBorder="1" applyAlignment="1" applyProtection="1">
      <alignment horizontal="distributed" vertical="center"/>
    </xf>
    <xf numFmtId="0" fontId="26" fillId="0" borderId="18" xfId="33" applyFont="1" applyBorder="1" applyAlignment="1" applyProtection="1">
      <alignment horizontal="distributed" vertical="center"/>
    </xf>
    <xf numFmtId="0" fontId="20" fillId="0" borderId="21" xfId="33" applyFont="1" applyBorder="1" applyAlignment="1" applyProtection="1">
      <alignment horizontal="center" vertical="center"/>
    </xf>
    <xf numFmtId="0" fontId="28" fillId="24" borderId="21" xfId="33" applyFont="1" applyFill="1" applyBorder="1" applyAlignment="1" applyProtection="1">
      <alignment horizontal="center" vertical="center"/>
      <protection locked="0"/>
    </xf>
    <xf numFmtId="0" fontId="26" fillId="0" borderId="21" xfId="33" applyFont="1" applyBorder="1" applyAlignment="1">
      <alignment horizontal="center" vertical="center"/>
    </xf>
    <xf numFmtId="0" fontId="20" fillId="0" borderId="35" xfId="33" applyFont="1" applyBorder="1" applyAlignment="1">
      <alignment horizontal="center" vertical="center"/>
    </xf>
    <xf numFmtId="0" fontId="26" fillId="0" borderId="21" xfId="33" applyFont="1" applyBorder="1" applyAlignment="1">
      <alignment horizontal="center" vertical="center" shrinkToFit="1"/>
    </xf>
    <xf numFmtId="0" fontId="6" fillId="0" borderId="21" xfId="33" applyBorder="1" applyAlignment="1">
      <alignment horizontal="center" vertical="center" shrinkToFit="1"/>
    </xf>
    <xf numFmtId="0" fontId="26" fillId="0" borderId="21" xfId="33" applyFont="1" applyBorder="1" applyAlignment="1">
      <alignment horizontal="center" vertical="center" wrapText="1"/>
    </xf>
    <xf numFmtId="0" fontId="20" fillId="0" borderId="36" xfId="33" applyFont="1" applyBorder="1" applyAlignment="1">
      <alignment horizontal="center" vertical="center"/>
    </xf>
    <xf numFmtId="0" fontId="20" fillId="0" borderId="37" xfId="33" applyFont="1" applyBorder="1" applyAlignment="1">
      <alignment horizontal="center" vertical="center"/>
    </xf>
    <xf numFmtId="0" fontId="20" fillId="0" borderId="38" xfId="33" applyFont="1" applyBorder="1" applyAlignment="1">
      <alignment horizontal="center" vertical="center"/>
    </xf>
    <xf numFmtId="0" fontId="20" fillId="0" borderId="39" xfId="33" applyFont="1" applyBorder="1" applyAlignment="1">
      <alignment horizontal="center" vertical="center"/>
    </xf>
    <xf numFmtId="0" fontId="20" fillId="0" borderId="40" xfId="33" applyFont="1" applyBorder="1" applyAlignment="1">
      <alignment horizontal="center" vertical="center"/>
    </xf>
    <xf numFmtId="0" fontId="20" fillId="0" borderId="41" xfId="33" applyFont="1" applyBorder="1" applyAlignment="1">
      <alignment horizontal="center" vertical="center"/>
    </xf>
    <xf numFmtId="0" fontId="20" fillId="0" borderId="0" xfId="33" applyFont="1" applyBorder="1" applyAlignment="1">
      <alignment vertical="center"/>
    </xf>
    <xf numFmtId="0" fontId="26" fillId="0" borderId="0" xfId="33" applyFont="1" applyBorder="1" applyAlignment="1">
      <alignment vertical="center" shrinkToFit="1"/>
    </xf>
    <xf numFmtId="0" fontId="6" fillId="0" borderId="0" xfId="33" applyBorder="1" applyAlignment="1">
      <alignment vertical="center" shrinkToFit="1"/>
    </xf>
    <xf numFmtId="0" fontId="26" fillId="0" borderId="0" xfId="33" applyFont="1" applyBorder="1" applyAlignment="1">
      <alignment vertical="center" wrapText="1"/>
    </xf>
    <xf numFmtId="0" fontId="26" fillId="0" borderId="0" xfId="33" applyFont="1" applyBorder="1" applyAlignment="1">
      <alignment vertical="center"/>
    </xf>
    <xf numFmtId="0" fontId="20" fillId="0" borderId="42" xfId="33" applyFont="1" applyBorder="1" applyAlignment="1" applyProtection="1">
      <alignment horizontal="left" vertical="top"/>
    </xf>
    <xf numFmtId="0" fontId="20" fillId="0" borderId="43" xfId="33" applyFont="1" applyBorder="1" applyAlignment="1" applyProtection="1">
      <alignment horizontal="left" vertical="top"/>
    </xf>
    <xf numFmtId="0" fontId="20" fillId="0" borderId="44" xfId="33" applyFont="1" applyBorder="1" applyAlignment="1" applyProtection="1">
      <alignment horizontal="left" vertical="top"/>
    </xf>
    <xf numFmtId="0" fontId="23" fillId="0" borderId="45" xfId="33" applyFont="1" applyBorder="1" applyAlignment="1" applyProtection="1">
      <alignment horizontal="right" vertical="center"/>
    </xf>
    <xf numFmtId="0" fontId="23" fillId="0" borderId="43" xfId="33" applyFont="1" applyBorder="1" applyAlignment="1" applyProtection="1">
      <alignment horizontal="right" vertical="center"/>
    </xf>
    <xf numFmtId="0" fontId="23" fillId="0" borderId="46" xfId="33" applyFont="1" applyBorder="1" applyAlignment="1" applyProtection="1">
      <alignment horizontal="right" vertical="center"/>
    </xf>
    <xf numFmtId="0" fontId="24" fillId="0" borderId="33" xfId="33" applyFont="1" applyFill="1" applyBorder="1" applyAlignment="1" applyProtection="1">
      <alignment horizontal="center" vertical="center" shrinkToFit="1"/>
    </xf>
    <xf numFmtId="0" fontId="24" fillId="0" borderId="47" xfId="33" applyFont="1" applyFill="1" applyBorder="1" applyAlignment="1" applyProtection="1">
      <alignment horizontal="center" vertical="center" shrinkToFit="1"/>
    </xf>
    <xf numFmtId="0" fontId="6" fillId="0" borderId="0" xfId="33" applyBorder="1" applyAlignment="1" applyProtection="1">
      <alignment horizontal="right" vertical="center" shrinkToFit="1"/>
    </xf>
    <xf numFmtId="0" fontId="6" fillId="0" borderId="34" xfId="33" applyBorder="1" applyAlignment="1" applyProtection="1">
      <alignment horizontal="right" vertical="center" shrinkToFit="1"/>
    </xf>
    <xf numFmtId="0" fontId="23" fillId="0" borderId="48" xfId="33" applyFont="1" applyBorder="1" applyAlignment="1" applyProtection="1">
      <alignment horizontal="center" vertical="center" shrinkToFit="1"/>
    </xf>
    <xf numFmtId="0" fontId="25" fillId="0" borderId="48" xfId="33" applyFont="1" applyBorder="1" applyAlignment="1">
      <alignment horizontal="center" vertical="center" wrapText="1"/>
    </xf>
    <xf numFmtId="0" fontId="20" fillId="0" borderId="42" xfId="33" applyFont="1" applyBorder="1" applyAlignment="1" applyProtection="1">
      <alignment horizontal="center" vertical="center"/>
    </xf>
    <xf numFmtId="0" fontId="20" fillId="0" borderId="43" xfId="33" applyFont="1" applyBorder="1" applyAlignment="1" applyProtection="1">
      <alignment horizontal="center" vertical="center"/>
    </xf>
    <xf numFmtId="0" fontId="20" fillId="0" borderId="46" xfId="33" applyFont="1" applyBorder="1" applyAlignment="1" applyProtection="1">
      <alignment horizontal="center" vertical="center"/>
    </xf>
    <xf numFmtId="0" fontId="20" fillId="0" borderId="49" xfId="33" applyFont="1" applyBorder="1" applyAlignment="1" applyProtection="1">
      <alignment horizontal="center" vertical="center"/>
    </xf>
    <xf numFmtId="0" fontId="20" fillId="0" borderId="50" xfId="33" applyFont="1" applyBorder="1" applyAlignment="1" applyProtection="1">
      <alignment horizontal="center" vertical="center"/>
    </xf>
    <xf numFmtId="0" fontId="20" fillId="0" borderId="51" xfId="33" applyFont="1" applyBorder="1" applyAlignment="1" applyProtection="1">
      <alignment horizontal="center" vertical="center"/>
    </xf>
    <xf numFmtId="0" fontId="6" fillId="0" borderId="33" xfId="33" applyFont="1" applyBorder="1" applyAlignment="1" applyProtection="1">
      <alignment vertical="center"/>
    </xf>
    <xf numFmtId="0" fontId="6" fillId="0" borderId="0" xfId="33" applyFont="1" applyBorder="1" applyAlignment="1" applyProtection="1">
      <alignment vertical="center"/>
    </xf>
    <xf numFmtId="0" fontId="6" fillId="0" borderId="34" xfId="33" applyFont="1" applyBorder="1" applyAlignment="1" applyProtection="1">
      <alignment vertical="center"/>
    </xf>
    <xf numFmtId="0" fontId="23" fillId="0" borderId="33" xfId="33" applyFont="1" applyBorder="1" applyAlignment="1" applyProtection="1">
      <alignment horizontal="center" vertical="center" wrapText="1"/>
    </xf>
    <xf numFmtId="0" fontId="23" fillId="0" borderId="0" xfId="33" applyFont="1" applyBorder="1" applyAlignment="1" applyProtection="1">
      <alignment horizontal="center" vertical="center" wrapText="1"/>
    </xf>
    <xf numFmtId="0" fontId="23" fillId="0" borderId="34" xfId="33" applyFont="1" applyBorder="1" applyAlignment="1" applyProtection="1">
      <alignment horizontal="center" vertical="center" wrapText="1"/>
    </xf>
    <xf numFmtId="0" fontId="6" fillId="0" borderId="33" xfId="33" applyFont="1" applyBorder="1" applyProtection="1">
      <alignment vertical="center"/>
    </xf>
    <xf numFmtId="0" fontId="6" fillId="0" borderId="0" xfId="33" applyFont="1" applyBorder="1" applyProtection="1">
      <alignment vertical="center"/>
    </xf>
    <xf numFmtId="0" fontId="6" fillId="0" borderId="34" xfId="33" applyFont="1" applyBorder="1" applyProtection="1">
      <alignment vertical="center"/>
    </xf>
    <xf numFmtId="0" fontId="26" fillId="0" borderId="33" xfId="33" applyFont="1" applyBorder="1" applyAlignment="1" applyProtection="1">
      <alignment horizontal="center" vertical="center" wrapText="1"/>
    </xf>
    <xf numFmtId="0" fontId="26" fillId="0" borderId="0" xfId="33" applyFont="1" applyBorder="1" applyAlignment="1" applyProtection="1">
      <alignment horizontal="center" vertical="center" wrapText="1"/>
    </xf>
    <xf numFmtId="0" fontId="26" fillId="0" borderId="34" xfId="33" applyFont="1" applyBorder="1" applyAlignment="1" applyProtection="1">
      <alignment horizontal="center" vertical="center" wrapText="1"/>
    </xf>
    <xf numFmtId="0" fontId="6" fillId="0" borderId="33" xfId="33" applyFont="1" applyBorder="1" applyAlignment="1" applyProtection="1">
      <alignment horizontal="center" vertical="center" shrinkToFit="1"/>
    </xf>
    <xf numFmtId="0" fontId="6" fillId="0" borderId="0" xfId="33" applyFont="1" applyBorder="1" applyAlignment="1" applyProtection="1">
      <alignment horizontal="center" vertical="center" shrinkToFit="1"/>
    </xf>
    <xf numFmtId="0" fontId="6" fillId="0" borderId="34" xfId="33" applyFont="1" applyBorder="1" applyAlignment="1" applyProtection="1">
      <alignment horizontal="center" vertical="center" shrinkToFit="1"/>
    </xf>
    <xf numFmtId="0" fontId="26" fillId="0" borderId="52" xfId="33" applyFont="1" applyBorder="1" applyAlignment="1">
      <alignment horizontal="center" vertical="center" wrapText="1"/>
    </xf>
    <xf numFmtId="0" fontId="0" fillId="0" borderId="33" xfId="0" applyBorder="1">
      <alignment vertical="center"/>
    </xf>
    <xf numFmtId="0" fontId="0" fillId="0" borderId="0" xfId="0">
      <alignment vertical="center"/>
    </xf>
    <xf numFmtId="0" fontId="0" fillId="0" borderId="34" xfId="0" applyBorder="1">
      <alignment vertical="center"/>
    </xf>
    <xf numFmtId="0" fontId="23" fillId="0" borderId="21" xfId="33" applyFont="1" applyBorder="1" applyAlignment="1">
      <alignment horizontal="center" vertical="center"/>
    </xf>
    <xf numFmtId="0" fontId="23" fillId="0" borderId="53" xfId="33" applyFont="1" applyBorder="1" applyAlignment="1">
      <alignment horizontal="center" vertical="center"/>
    </xf>
    <xf numFmtId="0" fontId="23" fillId="0" borderId="54" xfId="33" applyFont="1" applyBorder="1" applyAlignment="1" applyProtection="1">
      <alignment horizontal="center" vertical="center"/>
    </xf>
    <xf numFmtId="0" fontId="23" fillId="0" borderId="33" xfId="33" applyFont="1" applyBorder="1" applyAlignment="1" applyProtection="1">
      <alignment horizontal="center" vertical="center" textRotation="255"/>
    </xf>
    <xf numFmtId="0" fontId="23" fillId="0" borderId="0" xfId="33" applyFont="1" applyBorder="1" applyAlignment="1" applyProtection="1">
      <alignment horizontal="center" vertical="center" textRotation="255"/>
    </xf>
    <xf numFmtId="0" fontId="23" fillId="0" borderId="55" xfId="33" applyFont="1" applyBorder="1" applyAlignment="1" applyProtection="1">
      <alignment horizontal="center" vertical="center" textRotation="255"/>
    </xf>
    <xf numFmtId="0" fontId="23" fillId="0" borderId="56" xfId="33" applyFont="1" applyBorder="1" applyAlignment="1">
      <alignment horizontal="center" vertical="center" wrapText="1"/>
    </xf>
    <xf numFmtId="0" fontId="23" fillId="0" borderId="0" xfId="33" applyFont="1" applyBorder="1" applyAlignment="1">
      <alignment horizontal="center" vertical="center" wrapText="1"/>
    </xf>
    <xf numFmtId="0" fontId="23" fillId="0" borderId="55" xfId="33" applyFont="1" applyBorder="1" applyAlignment="1">
      <alignment horizontal="center" vertical="center" wrapText="1"/>
    </xf>
    <xf numFmtId="0" fontId="26" fillId="0" borderId="0" xfId="33" applyFont="1" applyAlignment="1" applyProtection="1">
      <alignment horizontal="left" vertical="center" wrapText="1"/>
    </xf>
    <xf numFmtId="0" fontId="23" fillId="0" borderId="42" xfId="33" applyFont="1" applyBorder="1" applyAlignment="1" applyProtection="1">
      <alignment horizontal="center" vertical="center"/>
    </xf>
    <xf numFmtId="0" fontId="23" fillId="0" borderId="45" xfId="33" applyFont="1" applyBorder="1" applyAlignment="1" applyProtection="1">
      <alignment horizontal="center" vertical="center"/>
    </xf>
    <xf numFmtId="0" fontId="23" fillId="0" borderId="43" xfId="33" applyFont="1" applyBorder="1" applyAlignment="1" applyProtection="1">
      <alignment horizontal="center" vertical="center"/>
    </xf>
    <xf numFmtId="0" fontId="26" fillId="0" borderId="43" xfId="33" applyFont="1" applyBorder="1" applyAlignment="1" applyProtection="1">
      <alignment horizontal="center" vertical="center"/>
    </xf>
    <xf numFmtId="0" fontId="26" fillId="0" borderId="44" xfId="33" applyFont="1" applyBorder="1" applyAlignment="1" applyProtection="1">
      <alignment horizontal="center" vertical="center"/>
    </xf>
    <xf numFmtId="0" fontId="26" fillId="0" borderId="46" xfId="33" applyFont="1" applyBorder="1" applyAlignment="1" applyProtection="1">
      <alignment horizontal="center" vertical="center"/>
    </xf>
    <xf numFmtId="0" fontId="26" fillId="0" borderId="42" xfId="33" applyFont="1" applyBorder="1" applyAlignment="1" applyProtection="1">
      <alignment horizontal="center" vertical="center"/>
    </xf>
    <xf numFmtId="0" fontId="27" fillId="0" borderId="43" xfId="33" applyFont="1" applyFill="1" applyBorder="1" applyAlignment="1" applyProtection="1">
      <alignment horizontal="left" vertical="center" shrinkToFit="1"/>
    </xf>
    <xf numFmtId="0" fontId="27" fillId="0" borderId="44" xfId="33" applyFont="1" applyFill="1" applyBorder="1" applyAlignment="1" applyProtection="1">
      <alignment horizontal="left" vertical="center" shrinkToFit="1"/>
    </xf>
    <xf numFmtId="0" fontId="26" fillId="0" borderId="33" xfId="33" applyFont="1" applyBorder="1" applyAlignment="1" applyProtection="1">
      <alignment horizontal="distributed" vertical="center"/>
    </xf>
    <xf numFmtId="0" fontId="26" fillId="0" borderId="0" xfId="33" applyFont="1" applyBorder="1" applyAlignment="1" applyProtection="1">
      <alignment horizontal="distributed" vertical="center"/>
    </xf>
    <xf numFmtId="0" fontId="26" fillId="0" borderId="34" xfId="33" applyFont="1" applyBorder="1" applyAlignment="1" applyProtection="1">
      <alignment horizontal="distributed" vertical="center"/>
    </xf>
    <xf numFmtId="0" fontId="23" fillId="0" borderId="0" xfId="33" applyFont="1" applyBorder="1" applyAlignment="1" applyProtection="1">
      <alignment vertical="center" wrapText="1"/>
    </xf>
    <xf numFmtId="0" fontId="20" fillId="0" borderId="15" xfId="33" applyFont="1" applyBorder="1" applyAlignment="1" applyProtection="1">
      <alignment horizontal="center" vertical="center"/>
    </xf>
    <xf numFmtId="0" fontId="20" fillId="0" borderId="17" xfId="33" applyFont="1" applyBorder="1" applyAlignment="1" applyProtection="1">
      <alignment horizontal="center" vertical="center"/>
    </xf>
    <xf numFmtId="0" fontId="20" fillId="0" borderId="18" xfId="33" applyFont="1" applyBorder="1" applyAlignment="1" applyProtection="1">
      <alignment horizontal="center" vertical="center"/>
    </xf>
    <xf numFmtId="0" fontId="20" fillId="0" borderId="33" xfId="33" applyFont="1" applyBorder="1" applyAlignment="1" applyProtection="1">
      <alignment horizontal="center" vertical="center"/>
    </xf>
    <xf numFmtId="0" fontId="20" fillId="0" borderId="34" xfId="33" applyFont="1" applyBorder="1" applyAlignment="1" applyProtection="1">
      <alignment horizontal="center" vertical="center"/>
    </xf>
    <xf numFmtId="176" fontId="27" fillId="16" borderId="43" xfId="33" applyNumberFormat="1" applyFont="1" applyFill="1" applyBorder="1" applyAlignment="1" applyProtection="1">
      <alignment vertical="center" shrinkToFit="1"/>
      <protection locked="0"/>
    </xf>
    <xf numFmtId="0" fontId="20" fillId="0" borderId="57" xfId="33" applyFont="1" applyBorder="1" applyAlignment="1" applyProtection="1">
      <alignment horizontal="left" vertical="top"/>
    </xf>
    <xf numFmtId="0" fontId="20" fillId="0" borderId="58" xfId="33" applyFont="1" applyBorder="1" applyAlignment="1" applyProtection="1">
      <alignment horizontal="left" vertical="top"/>
    </xf>
    <xf numFmtId="0" fontId="20" fillId="0" borderId="59" xfId="33" applyFont="1" applyBorder="1" applyAlignment="1" applyProtection="1">
      <alignment horizontal="left" vertical="top"/>
    </xf>
    <xf numFmtId="0" fontId="23" fillId="0" borderId="60" xfId="33" applyFont="1" applyBorder="1" applyAlignment="1" applyProtection="1">
      <alignment horizontal="right" vertical="center"/>
    </xf>
    <xf numFmtId="0" fontId="23" fillId="0" borderId="58" xfId="33" applyFont="1" applyBorder="1" applyAlignment="1" applyProtection="1">
      <alignment horizontal="right" vertical="center"/>
    </xf>
    <xf numFmtId="0" fontId="23" fillId="0" borderId="61" xfId="33" applyFont="1" applyBorder="1" applyAlignment="1" applyProtection="1">
      <alignment horizontal="right" vertical="center"/>
    </xf>
    <xf numFmtId="0" fontId="24" fillId="0" borderId="33" xfId="33" applyFont="1" applyFill="1" applyBorder="1" applyAlignment="1" applyProtection="1">
      <alignment vertical="center" shrinkToFit="1"/>
    </xf>
    <xf numFmtId="0" fontId="24" fillId="0" borderId="47" xfId="33" applyFont="1" applyFill="1" applyBorder="1" applyAlignment="1" applyProtection="1">
      <alignment vertical="center" shrinkToFit="1"/>
    </xf>
    <xf numFmtId="0" fontId="23" fillId="0" borderId="62" xfId="33" applyFont="1" applyBorder="1" applyAlignment="1" applyProtection="1">
      <alignment horizontal="center" vertical="center" shrinkToFit="1"/>
    </xf>
    <xf numFmtId="0" fontId="25" fillId="0" borderId="62" xfId="33" applyFont="1" applyBorder="1" applyAlignment="1">
      <alignment horizontal="center" vertical="center" wrapText="1"/>
    </xf>
    <xf numFmtId="0" fontId="20" fillId="0" borderId="57" xfId="33" applyFont="1" applyBorder="1" applyAlignment="1" applyProtection="1">
      <alignment horizontal="center" vertical="center"/>
    </xf>
    <xf numFmtId="0" fontId="20" fillId="0" borderId="58" xfId="33" applyFont="1" applyBorder="1" applyAlignment="1" applyProtection="1">
      <alignment horizontal="center" vertical="center"/>
    </xf>
    <xf numFmtId="0" fontId="20" fillId="0" borderId="61" xfId="33" applyFont="1" applyBorder="1" applyAlignment="1" applyProtection="1">
      <alignment horizontal="center" vertical="center"/>
    </xf>
    <xf numFmtId="0" fontId="20" fillId="0" borderId="63" xfId="33" applyFont="1" applyBorder="1" applyAlignment="1" applyProtection="1">
      <alignment horizontal="center" vertical="center"/>
    </xf>
    <xf numFmtId="0" fontId="20" fillId="0" borderId="64" xfId="33" applyFont="1" applyBorder="1" applyAlignment="1" applyProtection="1">
      <alignment horizontal="center" vertical="center"/>
    </xf>
    <xf numFmtId="0" fontId="20" fillId="0" borderId="65" xfId="33" applyFont="1" applyBorder="1" applyAlignment="1" applyProtection="1">
      <alignment horizontal="center" vertical="center"/>
    </xf>
    <xf numFmtId="0" fontId="26" fillId="0" borderId="19" xfId="33" applyFont="1" applyBorder="1" applyAlignment="1" applyProtection="1">
      <alignment horizontal="center" vertical="center"/>
    </xf>
    <xf numFmtId="0" fontId="23" fillId="0" borderId="66" xfId="33" applyFont="1" applyBorder="1" applyAlignment="1" applyProtection="1">
      <alignment horizontal="center" vertical="center" wrapText="1"/>
    </xf>
    <xf numFmtId="0" fontId="23" fillId="0" borderId="67" xfId="33" applyFont="1" applyBorder="1" applyAlignment="1" applyProtection="1">
      <alignment horizontal="center" vertical="center" wrapText="1"/>
    </xf>
    <xf numFmtId="0" fontId="23" fillId="0" borderId="68" xfId="33" applyFont="1" applyBorder="1" applyAlignment="1" applyProtection="1">
      <alignment horizontal="center" vertical="center" wrapText="1"/>
    </xf>
    <xf numFmtId="0" fontId="6" fillId="0" borderId="66" xfId="33" applyFont="1" applyBorder="1" applyAlignment="1" applyProtection="1">
      <alignment horizontal="center" vertical="center" shrinkToFit="1"/>
    </xf>
    <xf numFmtId="0" fontId="6" fillId="0" borderId="67" xfId="33" applyFont="1" applyBorder="1" applyAlignment="1" applyProtection="1">
      <alignment horizontal="center" vertical="center" shrinkToFit="1"/>
    </xf>
    <xf numFmtId="0" fontId="6" fillId="0" borderId="68" xfId="33" applyFont="1" applyBorder="1" applyAlignment="1" applyProtection="1">
      <alignment horizontal="center" vertical="center" shrinkToFit="1"/>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20" fillId="0" borderId="66" xfId="33" applyFont="1" applyBorder="1" applyAlignment="1" applyProtection="1">
      <alignment horizontal="center" vertical="center"/>
    </xf>
    <xf numFmtId="0" fontId="20" fillId="0" borderId="67" xfId="33" applyFont="1" applyBorder="1" applyAlignment="1" applyProtection="1">
      <alignment horizontal="center" vertical="center"/>
    </xf>
    <xf numFmtId="0" fontId="20" fillId="0" borderId="68" xfId="33" applyFont="1" applyBorder="1" applyAlignment="1" applyProtection="1">
      <alignment horizontal="center" vertical="center"/>
    </xf>
    <xf numFmtId="0" fontId="23" fillId="0" borderId="69" xfId="33" applyFont="1" applyBorder="1" applyAlignment="1">
      <alignment horizontal="center" vertical="center" wrapText="1"/>
    </xf>
    <xf numFmtId="0" fontId="23" fillId="0" borderId="67" xfId="33" applyFont="1" applyBorder="1" applyAlignment="1">
      <alignment horizontal="center" vertical="center" wrapText="1"/>
    </xf>
    <xf numFmtId="0" fontId="23" fillId="0" borderId="70" xfId="33" applyFont="1" applyBorder="1" applyAlignment="1">
      <alignment horizontal="center" vertical="center" wrapText="1"/>
    </xf>
    <xf numFmtId="0" fontId="27" fillId="16" borderId="42" xfId="33" applyFont="1" applyFill="1" applyBorder="1" applyAlignment="1" applyProtection="1">
      <alignment horizontal="left" vertical="center" shrinkToFit="1"/>
      <protection locked="0"/>
    </xf>
    <xf numFmtId="0" fontId="27" fillId="16" borderId="45" xfId="33" applyFont="1" applyFill="1" applyBorder="1" applyAlignment="1" applyProtection="1">
      <alignment horizontal="left" vertical="center" shrinkToFit="1"/>
      <protection locked="0"/>
    </xf>
    <xf numFmtId="0" fontId="27" fillId="16" borderId="43" xfId="33" applyFont="1" applyFill="1" applyBorder="1" applyAlignment="1" applyProtection="1">
      <alignment horizontal="left" vertical="center" shrinkToFit="1"/>
      <protection locked="0"/>
    </xf>
    <xf numFmtId="0" fontId="29" fillId="25" borderId="21" xfId="33" applyFont="1" applyFill="1" applyBorder="1" applyAlignment="1" applyProtection="1">
      <alignment horizontal="distributed" vertical="center"/>
    </xf>
    <xf numFmtId="0" fontId="23" fillId="0" borderId="15" xfId="33" applyFont="1" applyBorder="1" applyAlignment="1" applyProtection="1">
      <alignment horizontal="distributed" vertical="center" wrapText="1"/>
    </xf>
    <xf numFmtId="0" fontId="23" fillId="0" borderId="17" xfId="33" applyFont="1" applyBorder="1" applyAlignment="1" applyProtection="1">
      <alignment horizontal="distributed" vertical="center" wrapText="1"/>
    </xf>
    <xf numFmtId="0" fontId="23" fillId="0" borderId="18" xfId="33" applyFont="1" applyBorder="1" applyAlignment="1" applyProtection="1">
      <alignment horizontal="distributed" vertical="center" wrapText="1"/>
    </xf>
    <xf numFmtId="0" fontId="30" fillId="25" borderId="15" xfId="33" applyFont="1" applyFill="1" applyBorder="1" applyAlignment="1" applyProtection="1">
      <alignment horizontal="distributed" vertical="center"/>
    </xf>
    <xf numFmtId="0" fontId="30" fillId="25" borderId="17" xfId="33" applyFont="1" applyFill="1" applyBorder="1" applyAlignment="1" applyProtection="1">
      <alignment horizontal="distributed" vertical="center"/>
    </xf>
    <xf numFmtId="0" fontId="31" fillId="25" borderId="71" xfId="33" applyFont="1" applyFill="1" applyBorder="1" applyAlignment="1" applyProtection="1">
      <alignment horizontal="distributed" vertical="center" wrapText="1"/>
    </xf>
    <xf numFmtId="0" fontId="31" fillId="25" borderId="17" xfId="33" applyFont="1" applyFill="1" applyBorder="1" applyAlignment="1" applyProtection="1">
      <alignment horizontal="distributed" vertical="center" wrapText="1"/>
    </xf>
    <xf numFmtId="0" fontId="31" fillId="25" borderId="18" xfId="33" applyFont="1" applyFill="1" applyBorder="1" applyAlignment="1" applyProtection="1">
      <alignment horizontal="distributed" vertical="center" wrapText="1"/>
    </xf>
    <xf numFmtId="0" fontId="0" fillId="0" borderId="0" xfId="33" applyFont="1" applyAlignment="1" applyProtection="1">
      <alignment horizontal="center" vertical="center"/>
    </xf>
    <xf numFmtId="0" fontId="20" fillId="0" borderId="15" xfId="33" applyFont="1" applyFill="1" applyBorder="1" applyAlignment="1" applyProtection="1">
      <alignment horizontal="left" vertical="center" shrinkToFit="1"/>
    </xf>
    <xf numFmtId="0" fontId="20" fillId="0" borderId="18" xfId="33" applyFont="1" applyFill="1" applyBorder="1" applyAlignment="1" applyProtection="1">
      <alignment horizontal="left" vertical="center" shrinkToFit="1"/>
    </xf>
    <xf numFmtId="176" fontId="32" fillId="16" borderId="15" xfId="43" applyNumberFormat="1" applyFont="1" applyFill="1" applyBorder="1" applyAlignment="1" applyProtection="1">
      <alignment vertical="center" shrinkToFit="1"/>
      <protection locked="0"/>
    </xf>
    <xf numFmtId="176" fontId="32" fillId="16" borderId="17" xfId="43" applyNumberFormat="1" applyFont="1" applyFill="1" applyBorder="1" applyAlignment="1" applyProtection="1">
      <alignment vertical="center" shrinkToFit="1"/>
      <protection locked="0"/>
    </xf>
    <xf numFmtId="176" fontId="32" fillId="16" borderId="18" xfId="43" applyNumberFormat="1" applyFont="1" applyFill="1" applyBorder="1" applyAlignment="1" applyProtection="1">
      <alignment vertical="center" shrinkToFit="1"/>
      <protection locked="0"/>
    </xf>
    <xf numFmtId="0" fontId="20" fillId="0" borderId="15" xfId="33" applyFont="1" applyBorder="1" applyAlignment="1" applyProtection="1">
      <alignment horizontal="left" vertical="center"/>
    </xf>
    <xf numFmtId="0" fontId="20" fillId="0" borderId="17" xfId="33" applyFont="1" applyBorder="1" applyAlignment="1" applyProtection="1">
      <alignment vertical="center"/>
    </xf>
    <xf numFmtId="0" fontId="20" fillId="0" borderId="15" xfId="33" applyFont="1" applyBorder="1" applyAlignment="1" applyProtection="1">
      <alignment horizontal="center" vertical="center" shrinkToFit="1"/>
    </xf>
    <xf numFmtId="0" fontId="20" fillId="0" borderId="18" xfId="33" applyFont="1" applyBorder="1" applyAlignment="1" applyProtection="1">
      <alignment horizontal="center" vertical="center" shrinkToFit="1"/>
    </xf>
    <xf numFmtId="176" fontId="32" fillId="16" borderId="21" xfId="43" applyNumberFormat="1" applyFont="1" applyFill="1" applyBorder="1" applyAlignment="1" applyProtection="1">
      <alignment vertical="center" shrinkToFit="1"/>
      <protection locked="0"/>
    </xf>
    <xf numFmtId="0" fontId="33" fillId="25" borderId="21" xfId="33" applyFont="1" applyFill="1" applyBorder="1" applyAlignment="1" applyProtection="1">
      <alignment horizontal="center" vertical="center" shrinkToFit="1"/>
    </xf>
    <xf numFmtId="0" fontId="23" fillId="0" borderId="15" xfId="33" applyFont="1" applyBorder="1" applyAlignment="1" applyProtection="1">
      <alignment horizontal="center" vertical="center"/>
    </xf>
    <xf numFmtId="0" fontId="27" fillId="16" borderId="39" xfId="33" applyNumberFormat="1" applyFont="1" applyFill="1" applyBorder="1" applyAlignment="1" applyProtection="1">
      <alignment horizontal="center" vertical="center" shrinkToFit="1"/>
      <protection locked="0"/>
    </xf>
    <xf numFmtId="0" fontId="27" fillId="16" borderId="40" xfId="33" applyNumberFormat="1" applyFont="1" applyFill="1" applyBorder="1" applyAlignment="1" applyProtection="1">
      <alignment horizontal="center" vertical="center" shrinkToFit="1"/>
      <protection locked="0"/>
    </xf>
    <xf numFmtId="0" fontId="27" fillId="16" borderId="41" xfId="33" applyNumberFormat="1" applyFont="1" applyFill="1" applyBorder="1" applyAlignment="1" applyProtection="1">
      <alignment vertical="center" shrinkToFit="1"/>
      <protection locked="0"/>
    </xf>
    <xf numFmtId="0" fontId="26" fillId="0" borderId="18" xfId="33" applyFont="1" applyBorder="1" applyAlignment="1" applyProtection="1">
      <alignment horizontal="center" vertical="center" shrinkToFit="1"/>
    </xf>
    <xf numFmtId="0" fontId="33" fillId="25" borderId="15" xfId="33" applyFont="1" applyFill="1" applyBorder="1" applyAlignment="1" applyProtection="1">
      <alignment horizontal="center" vertical="center" shrinkToFit="1"/>
    </xf>
    <xf numFmtId="0" fontId="33" fillId="25" borderId="17" xfId="33" applyFont="1" applyFill="1" applyBorder="1" applyAlignment="1" applyProtection="1">
      <alignment horizontal="center" vertical="center" shrinkToFit="1"/>
    </xf>
    <xf numFmtId="0" fontId="33" fillId="25" borderId="18" xfId="33" applyFont="1" applyFill="1" applyBorder="1" applyAlignment="1" applyProtection="1">
      <alignment horizontal="center" vertical="center" shrinkToFit="1"/>
    </xf>
    <xf numFmtId="0" fontId="23" fillId="0" borderId="15" xfId="33" applyFont="1" applyBorder="1" applyAlignment="1" applyProtection="1">
      <alignment horizontal="center" vertical="center" shrinkToFit="1"/>
    </xf>
    <xf numFmtId="0" fontId="23" fillId="0" borderId="18" xfId="33" applyFont="1" applyBorder="1" applyAlignment="1" applyProtection="1">
      <alignment horizontal="center" vertical="center" shrinkToFit="1"/>
    </xf>
    <xf numFmtId="0" fontId="2" fillId="25" borderId="21" xfId="33" applyFont="1" applyFill="1" applyBorder="1" applyProtection="1">
      <alignment vertical="center"/>
    </xf>
    <xf numFmtId="0" fontId="23" fillId="0" borderId="21" xfId="33" applyFont="1" applyBorder="1" applyAlignment="1" applyProtection="1">
      <alignment horizontal="center" vertical="center" shrinkToFit="1"/>
    </xf>
    <xf numFmtId="0" fontId="34" fillId="0" borderId="15" xfId="33" applyFont="1" applyBorder="1" applyAlignment="1" applyProtection="1">
      <alignment horizontal="center" vertical="center" wrapText="1" shrinkToFit="1"/>
    </xf>
    <xf numFmtId="0" fontId="34" fillId="0" borderId="17" xfId="33" applyFont="1" applyBorder="1" applyAlignment="1" applyProtection="1">
      <alignment horizontal="center" vertical="center" wrapText="1" shrinkToFit="1"/>
    </xf>
    <xf numFmtId="0" fontId="34" fillId="0" borderId="18" xfId="33" applyFont="1" applyBorder="1" applyAlignment="1" applyProtection="1">
      <alignment horizontal="center" vertical="center" wrapText="1" shrinkToFit="1"/>
    </xf>
    <xf numFmtId="0" fontId="23" fillId="0" borderId="52" xfId="33" applyFont="1" applyBorder="1" applyAlignment="1">
      <alignment horizontal="center" vertical="center"/>
    </xf>
    <xf numFmtId="0" fontId="27" fillId="16" borderId="21" xfId="33" applyFont="1" applyFill="1" applyBorder="1" applyAlignment="1" applyProtection="1">
      <alignment horizontal="left" vertical="center" shrinkToFit="1"/>
      <protection locked="0"/>
    </xf>
    <xf numFmtId="38" fontId="34" fillId="0" borderId="21" xfId="43" applyFont="1" applyBorder="1" applyAlignment="1" applyProtection="1">
      <alignment horizontal="center" vertical="center" wrapText="1" shrinkToFit="1"/>
    </xf>
    <xf numFmtId="0" fontId="34" fillId="0" borderId="21" xfId="33" applyFont="1" applyBorder="1" applyAlignment="1">
      <alignment horizontal="center" vertical="center" shrinkToFit="1"/>
    </xf>
    <xf numFmtId="0" fontId="34" fillId="0" borderId="53" xfId="33" applyFont="1" applyBorder="1" applyAlignment="1">
      <alignment horizontal="center" vertical="center" shrinkToFit="1"/>
    </xf>
    <xf numFmtId="0" fontId="20" fillId="16" borderId="33" xfId="33" applyFont="1" applyFill="1" applyBorder="1" applyAlignment="1" applyProtection="1">
      <alignment horizontal="left" vertical="center"/>
      <protection locked="0"/>
    </xf>
    <xf numFmtId="0" fontId="20" fillId="16" borderId="0" xfId="33" applyFont="1" applyFill="1" applyBorder="1" applyAlignment="1" applyProtection="1">
      <alignment horizontal="left" vertical="center"/>
      <protection locked="0"/>
    </xf>
    <xf numFmtId="0" fontId="20" fillId="16" borderId="34" xfId="33" applyFont="1" applyFill="1" applyBorder="1" applyAlignment="1" applyProtection="1">
      <alignment horizontal="left" vertical="center"/>
      <protection locked="0"/>
    </xf>
    <xf numFmtId="0" fontId="33" fillId="25" borderId="53" xfId="33" applyFont="1" applyFill="1" applyBorder="1" applyAlignment="1" applyProtection="1">
      <alignment horizontal="center" vertical="center" shrinkToFit="1"/>
    </xf>
    <xf numFmtId="0" fontId="20" fillId="0" borderId="0" xfId="33" applyFont="1" applyBorder="1" applyAlignment="1" applyProtection="1">
      <alignment vertical="center"/>
    </xf>
    <xf numFmtId="0" fontId="26" fillId="0" borderId="72" xfId="33" applyFont="1" applyBorder="1" applyAlignment="1">
      <alignment horizontal="center" vertical="center" shrinkToFit="1"/>
    </xf>
    <xf numFmtId="0" fontId="26" fillId="0" borderId="17" xfId="33" applyFont="1" applyBorder="1" applyAlignment="1">
      <alignment horizontal="center" vertical="center" shrinkToFit="1"/>
    </xf>
    <xf numFmtId="0" fontId="26" fillId="0" borderId="18" xfId="33" applyFont="1" applyBorder="1" applyAlignment="1">
      <alignment horizontal="center" vertical="center" shrinkToFit="1"/>
    </xf>
    <xf numFmtId="0" fontId="26" fillId="0" borderId="15" xfId="33" applyFont="1" applyBorder="1" applyAlignment="1">
      <alignment horizontal="center" vertical="center" shrinkToFit="1"/>
    </xf>
    <xf numFmtId="0" fontId="26" fillId="0" borderId="73" xfId="33" applyFont="1" applyBorder="1" applyAlignment="1">
      <alignment horizontal="center" vertical="center" shrinkToFit="1"/>
    </xf>
    <xf numFmtId="0" fontId="20" fillId="0" borderId="15" xfId="33" applyFont="1" applyBorder="1" applyAlignment="1">
      <alignment horizontal="center" vertical="center"/>
    </xf>
    <xf numFmtId="0" fontId="20" fillId="0" borderId="18" xfId="33" applyFont="1" applyBorder="1" applyAlignment="1">
      <alignment horizontal="center" vertical="center"/>
    </xf>
    <xf numFmtId="38" fontId="27" fillId="16" borderId="21" xfId="43" applyFont="1" applyFill="1" applyBorder="1" applyAlignment="1" applyProtection="1">
      <alignment horizontal="center" vertical="center" shrinkToFit="1"/>
      <protection locked="0"/>
    </xf>
    <xf numFmtId="0" fontId="35" fillId="26" borderId="15" xfId="33" applyNumberFormat="1" applyFont="1" applyFill="1" applyBorder="1" applyAlignment="1" applyProtection="1">
      <alignment horizontal="center" vertical="center" shrinkToFit="1"/>
    </xf>
    <xf numFmtId="0" fontId="35" fillId="26" borderId="17" xfId="0" applyNumberFormat="1" applyFont="1" applyFill="1" applyBorder="1" applyAlignment="1" applyProtection="1">
      <alignment horizontal="center" vertical="center" shrinkToFit="1"/>
    </xf>
    <xf numFmtId="0" fontId="35" fillId="26" borderId="18" xfId="0" applyNumberFormat="1" applyFont="1" applyFill="1" applyBorder="1" applyAlignment="1" applyProtection="1">
      <alignment horizontal="center" vertical="center" shrinkToFit="1"/>
    </xf>
    <xf numFmtId="38" fontId="27" fillId="0" borderId="39" xfId="43" applyFont="1" applyBorder="1" applyAlignment="1" applyProtection="1">
      <alignment horizontal="center" vertical="center" shrinkToFit="1"/>
    </xf>
    <xf numFmtId="38" fontId="27" fillId="0" borderId="40" xfId="43" applyFont="1" applyBorder="1" applyAlignment="1" applyProtection="1">
      <alignment horizontal="center" vertical="center" shrinkToFit="1"/>
    </xf>
    <xf numFmtId="38" fontId="27" fillId="0" borderId="41" xfId="43" applyFont="1" applyBorder="1" applyAlignment="1" applyProtection="1">
      <alignment horizontal="center" vertical="center" shrinkToFit="1"/>
    </xf>
    <xf numFmtId="0" fontId="36" fillId="25" borderId="39" xfId="33" applyFont="1" applyFill="1" applyBorder="1" applyAlignment="1">
      <alignment horizontal="center" vertical="center" shrinkToFit="1"/>
    </xf>
    <xf numFmtId="0" fontId="36" fillId="25" borderId="40" xfId="33" applyFont="1" applyFill="1" applyBorder="1" applyAlignment="1">
      <alignment horizontal="center" vertical="center" shrinkToFit="1"/>
    </xf>
    <xf numFmtId="0" fontId="36" fillId="25" borderId="41" xfId="33" applyFont="1" applyFill="1" applyBorder="1" applyAlignment="1">
      <alignment horizontal="center" vertical="center" shrinkToFit="1"/>
    </xf>
    <xf numFmtId="0" fontId="23" fillId="0" borderId="33" xfId="33" applyFont="1" applyBorder="1" applyAlignment="1" applyProtection="1">
      <alignment horizontal="distributed" vertical="center" wrapText="1"/>
    </xf>
    <xf numFmtId="0" fontId="23" fillId="0" borderId="0" xfId="33" applyFont="1" applyBorder="1" applyAlignment="1" applyProtection="1">
      <alignment horizontal="distributed" vertical="center" wrapText="1"/>
    </xf>
    <xf numFmtId="0" fontId="23" fillId="0" borderId="34" xfId="33" applyFont="1" applyBorder="1" applyAlignment="1" applyProtection="1">
      <alignment horizontal="distributed" vertical="center" wrapText="1"/>
    </xf>
    <xf numFmtId="0" fontId="30" fillId="25" borderId="33" xfId="33" applyFont="1" applyFill="1" applyBorder="1" applyAlignment="1" applyProtection="1">
      <alignment horizontal="distributed" vertical="center"/>
    </xf>
    <xf numFmtId="0" fontId="30" fillId="25" borderId="0" xfId="33" applyFont="1" applyFill="1" applyBorder="1" applyAlignment="1" applyProtection="1">
      <alignment horizontal="distributed" vertical="center"/>
    </xf>
    <xf numFmtId="0" fontId="31" fillId="25" borderId="74" xfId="33" applyFont="1" applyFill="1" applyBorder="1" applyAlignment="1" applyProtection="1">
      <alignment horizontal="distributed" vertical="center" wrapText="1"/>
    </xf>
    <xf numFmtId="0" fontId="31" fillId="25" borderId="0" xfId="33" applyFont="1" applyFill="1" applyBorder="1" applyAlignment="1" applyProtection="1">
      <alignment horizontal="distributed" vertical="center" wrapText="1"/>
    </xf>
    <xf numFmtId="0" fontId="31" fillId="25" borderId="34" xfId="33" applyFont="1" applyFill="1" applyBorder="1" applyAlignment="1" applyProtection="1">
      <alignment horizontal="distributed" vertical="center" wrapText="1"/>
    </xf>
    <xf numFmtId="0" fontId="20" fillId="0" borderId="33" xfId="33" applyFont="1" applyFill="1" applyBorder="1" applyAlignment="1" applyProtection="1">
      <alignment horizontal="left" vertical="center" shrinkToFit="1"/>
    </xf>
    <xf numFmtId="0" fontId="20" fillId="0" borderId="34" xfId="33" applyFont="1" applyFill="1" applyBorder="1" applyAlignment="1" applyProtection="1">
      <alignment horizontal="left" vertical="center" shrinkToFit="1"/>
    </xf>
    <xf numFmtId="176" fontId="32" fillId="16" borderId="33" xfId="43" applyNumberFormat="1" applyFont="1" applyFill="1" applyBorder="1" applyAlignment="1" applyProtection="1">
      <alignment vertical="center" shrinkToFit="1"/>
      <protection locked="0"/>
    </xf>
    <xf numFmtId="176" fontId="32" fillId="16" borderId="0" xfId="43" applyNumberFormat="1" applyFont="1" applyFill="1" applyBorder="1" applyAlignment="1" applyProtection="1">
      <alignment vertical="center" shrinkToFit="1"/>
      <protection locked="0"/>
    </xf>
    <xf numFmtId="176" fontId="32" fillId="16" borderId="34" xfId="43" applyNumberFormat="1" applyFont="1" applyFill="1" applyBorder="1" applyAlignment="1" applyProtection="1">
      <alignment vertical="center" shrinkToFit="1"/>
      <protection locked="0"/>
    </xf>
    <xf numFmtId="0" fontId="20" fillId="0" borderId="33" xfId="33" applyFont="1" applyBorder="1" applyAlignment="1" applyProtection="1">
      <alignment vertical="center"/>
    </xf>
    <xf numFmtId="0" fontId="20" fillId="0" borderId="33" xfId="33" applyFont="1" applyBorder="1" applyAlignment="1" applyProtection="1">
      <alignment horizontal="center" vertical="center" shrinkToFit="1"/>
    </xf>
    <xf numFmtId="0" fontId="27" fillId="16" borderId="39" xfId="33" applyNumberFormat="1" applyFont="1" applyFill="1" applyBorder="1" applyAlignment="1" applyProtection="1">
      <alignment vertical="center" shrinkToFit="1"/>
      <protection locked="0"/>
    </xf>
    <xf numFmtId="0" fontId="27" fillId="16" borderId="40" xfId="33" applyNumberFormat="1" applyFont="1" applyFill="1" applyBorder="1" applyAlignment="1" applyProtection="1">
      <alignment vertical="center" shrinkToFit="1"/>
      <protection locked="0"/>
    </xf>
    <xf numFmtId="0" fontId="26" fillId="0" borderId="33" xfId="33" applyFont="1" applyBorder="1" applyAlignment="1" applyProtection="1">
      <alignment horizontal="center" vertical="center" shrinkToFit="1"/>
    </xf>
    <xf numFmtId="0" fontId="26" fillId="0" borderId="34" xfId="33" applyFont="1" applyBorder="1" applyAlignment="1" applyProtection="1">
      <alignment horizontal="center" vertical="center" shrinkToFit="1"/>
    </xf>
    <xf numFmtId="0" fontId="33" fillId="25" borderId="33" xfId="33" applyFont="1" applyFill="1" applyBorder="1" applyAlignment="1" applyProtection="1">
      <alignment horizontal="center" vertical="center" shrinkToFit="1"/>
    </xf>
    <xf numFmtId="0" fontId="33" fillId="25" borderId="0" xfId="33" applyFont="1" applyFill="1" applyBorder="1" applyAlignment="1" applyProtection="1">
      <alignment horizontal="center" vertical="center" shrinkToFit="1"/>
    </xf>
    <xf numFmtId="0" fontId="33" fillId="25" borderId="34" xfId="33" applyFont="1" applyFill="1" applyBorder="1" applyAlignment="1" applyProtection="1">
      <alignment horizontal="center" vertical="center" shrinkToFit="1"/>
    </xf>
    <xf numFmtId="0" fontId="23" fillId="0" borderId="33" xfId="33" applyFont="1" applyBorder="1" applyAlignment="1" applyProtection="1">
      <alignment horizontal="center" vertical="center" shrinkToFit="1"/>
    </xf>
    <xf numFmtId="0" fontId="23" fillId="0" borderId="34" xfId="33" applyFont="1" applyBorder="1" applyAlignment="1" applyProtection="1">
      <alignment horizontal="center" vertical="center" shrinkToFit="1"/>
    </xf>
    <xf numFmtId="0" fontId="34" fillId="0" borderId="33" xfId="33" applyFont="1" applyBorder="1" applyAlignment="1" applyProtection="1">
      <alignment horizontal="center" vertical="center" wrapText="1" shrinkToFit="1"/>
    </xf>
    <xf numFmtId="0" fontId="34" fillId="0" borderId="0" xfId="33" applyFont="1" applyBorder="1" applyAlignment="1" applyProtection="1">
      <alignment horizontal="center" vertical="center" wrapText="1" shrinkToFit="1"/>
    </xf>
    <xf numFmtId="0" fontId="34" fillId="0" borderId="34" xfId="33" applyFont="1" applyBorder="1" applyAlignment="1" applyProtection="1">
      <alignment horizontal="center" vertical="center" wrapText="1" shrinkToFit="1"/>
    </xf>
    <xf numFmtId="0" fontId="26" fillId="0" borderId="69" xfId="33" applyFont="1" applyBorder="1" applyAlignment="1">
      <alignment horizontal="center" vertical="center" shrinkToFit="1"/>
    </xf>
    <xf numFmtId="0" fontId="26" fillId="0" borderId="67" xfId="33" applyFont="1" applyBorder="1" applyAlignment="1">
      <alignment horizontal="center" vertical="center" shrinkToFit="1"/>
    </xf>
    <xf numFmtId="0" fontId="26" fillId="0" borderId="68" xfId="33" applyFont="1" applyBorder="1" applyAlignment="1">
      <alignment horizontal="center" vertical="center" shrinkToFit="1"/>
    </xf>
    <xf numFmtId="0" fontId="26" fillId="0" borderId="66" xfId="33" applyFont="1" applyBorder="1" applyAlignment="1">
      <alignment horizontal="center" vertical="center" shrinkToFit="1"/>
    </xf>
    <xf numFmtId="0" fontId="26" fillId="0" borderId="70" xfId="33" applyFont="1" applyBorder="1" applyAlignment="1">
      <alignment horizontal="center" vertical="center" shrinkToFit="1"/>
    </xf>
    <xf numFmtId="0" fontId="20" fillId="0" borderId="33" xfId="33" applyFont="1" applyBorder="1" applyAlignment="1">
      <alignment horizontal="center" vertical="center"/>
    </xf>
    <xf numFmtId="0" fontId="20" fillId="0" borderId="34" xfId="33" applyFont="1" applyBorder="1" applyAlignment="1">
      <alignment horizontal="center" vertical="center"/>
    </xf>
    <xf numFmtId="0" fontId="35" fillId="26" borderId="33" xfId="0" applyNumberFormat="1" applyFont="1" applyFill="1" applyBorder="1" applyAlignment="1" applyProtection="1">
      <alignment horizontal="center" vertical="center" shrinkToFit="1"/>
    </xf>
    <xf numFmtId="0" fontId="35" fillId="26" borderId="0" xfId="0" applyNumberFormat="1" applyFont="1" applyFill="1" applyAlignment="1" applyProtection="1">
      <alignment horizontal="center" vertical="center" shrinkToFit="1"/>
    </xf>
    <xf numFmtId="0" fontId="35" fillId="26" borderId="34" xfId="0" applyNumberFormat="1" applyFont="1" applyFill="1" applyBorder="1" applyAlignment="1" applyProtection="1">
      <alignment horizontal="center" vertical="center" shrinkToFit="1"/>
    </xf>
    <xf numFmtId="0" fontId="33" fillId="25" borderId="66" xfId="33" applyFont="1" applyFill="1" applyBorder="1" applyAlignment="1" applyProtection="1">
      <alignment horizontal="center" vertical="center" shrinkToFit="1"/>
    </xf>
    <xf numFmtId="0" fontId="33" fillId="25" borderId="67" xfId="33" applyFont="1" applyFill="1" applyBorder="1" applyAlignment="1" applyProtection="1">
      <alignment horizontal="center" vertical="center" shrinkToFit="1"/>
    </xf>
    <xf numFmtId="0" fontId="33" fillId="25" borderId="68" xfId="33" applyFont="1" applyFill="1" applyBorder="1" applyAlignment="1" applyProtection="1">
      <alignment horizontal="center" vertical="center" shrinkToFit="1"/>
    </xf>
    <xf numFmtId="0" fontId="35" fillId="26" borderId="66" xfId="0" applyNumberFormat="1" applyFont="1" applyFill="1" applyBorder="1" applyAlignment="1" applyProtection="1">
      <alignment horizontal="center" vertical="center" shrinkToFit="1"/>
    </xf>
    <xf numFmtId="0" fontId="35" fillId="26" borderId="67" xfId="0" applyNumberFormat="1" applyFont="1" applyFill="1" applyBorder="1" applyAlignment="1" applyProtection="1">
      <alignment horizontal="center" vertical="center" shrinkToFit="1"/>
    </xf>
    <xf numFmtId="0" fontId="35" fillId="26" borderId="68" xfId="0" applyNumberFormat="1" applyFont="1" applyFill="1" applyBorder="1" applyAlignment="1" applyProtection="1">
      <alignment horizontal="center" vertical="center" shrinkToFit="1"/>
    </xf>
    <xf numFmtId="0" fontId="20" fillId="0" borderId="0" xfId="33" applyFont="1" applyAlignment="1" applyProtection="1">
      <alignment horizontal="center" vertical="center"/>
    </xf>
    <xf numFmtId="0" fontId="28" fillId="16" borderId="15" xfId="33" applyFont="1" applyFill="1" applyBorder="1" applyAlignment="1" applyProtection="1">
      <alignment horizontal="center" vertical="center"/>
      <protection locked="0"/>
    </xf>
    <xf numFmtId="0" fontId="28" fillId="16" borderId="17" xfId="33" applyFont="1" applyFill="1" applyBorder="1" applyAlignment="1" applyProtection="1">
      <alignment horizontal="center" vertical="center"/>
      <protection locked="0"/>
    </xf>
    <xf numFmtId="0" fontId="28" fillId="16" borderId="18" xfId="33" applyFont="1" applyFill="1" applyBorder="1" applyAlignment="1" applyProtection="1">
      <alignment horizontal="center" vertical="center"/>
      <protection locked="0"/>
    </xf>
    <xf numFmtId="0" fontId="6" fillId="0" borderId="53" xfId="33" applyFont="1" applyBorder="1" applyAlignment="1">
      <alignment horizontal="center" vertical="center" shrinkToFit="1"/>
    </xf>
    <xf numFmtId="0" fontId="28" fillId="16" borderId="73" xfId="33" applyFont="1" applyFill="1" applyBorder="1" applyAlignment="1" applyProtection="1">
      <alignment horizontal="center" vertical="center"/>
      <protection locked="0"/>
    </xf>
    <xf numFmtId="0" fontId="26" fillId="0" borderId="56" xfId="33" applyFont="1" applyBorder="1" applyAlignment="1">
      <alignment horizontal="center" vertical="center" shrinkToFit="1"/>
    </xf>
    <xf numFmtId="0" fontId="26" fillId="0" borderId="0" xfId="33" applyFont="1" applyBorder="1" applyAlignment="1">
      <alignment horizontal="center" vertical="center" shrinkToFit="1"/>
    </xf>
    <xf numFmtId="0" fontId="26" fillId="0" borderId="34" xfId="33" applyFont="1" applyBorder="1" applyAlignment="1">
      <alignment horizontal="center" vertical="center" shrinkToFit="1"/>
    </xf>
    <xf numFmtId="0" fontId="26" fillId="0" borderId="33" xfId="33" applyFont="1" applyBorder="1" applyAlignment="1">
      <alignment horizontal="center" vertical="center" shrinkToFit="1"/>
    </xf>
    <xf numFmtId="0" fontId="26" fillId="0" borderId="55" xfId="33" applyFont="1" applyBorder="1" applyAlignment="1">
      <alignment horizontal="center" vertical="center" shrinkToFit="1"/>
    </xf>
    <xf numFmtId="0" fontId="0" fillId="0" borderId="17" xfId="0" applyBorder="1" applyAlignment="1" applyProtection="1">
      <alignment vertical="center" shrinkToFit="1"/>
      <protection locked="0"/>
    </xf>
    <xf numFmtId="0" fontId="0" fillId="0" borderId="18" xfId="0" applyBorder="1" applyAlignment="1" applyProtection="1">
      <alignment vertical="center" shrinkToFit="1"/>
      <protection locked="0"/>
    </xf>
    <xf numFmtId="38" fontId="27" fillId="16" borderId="15" xfId="43" applyFont="1" applyFill="1" applyBorder="1" applyAlignment="1" applyProtection="1">
      <alignment vertical="center" shrinkToFit="1"/>
      <protection locked="0"/>
    </xf>
    <xf numFmtId="38" fontId="27" fillId="16" borderId="17" xfId="43" applyFont="1" applyFill="1" applyBorder="1" applyAlignment="1" applyProtection="1">
      <alignment vertical="center" shrinkToFit="1"/>
      <protection locked="0"/>
    </xf>
    <xf numFmtId="38" fontId="27" fillId="16" borderId="18" xfId="43" applyFont="1" applyFill="1" applyBorder="1" applyAlignment="1" applyProtection="1">
      <alignment vertical="center" shrinkToFit="1"/>
      <protection locked="0"/>
    </xf>
    <xf numFmtId="0" fontId="28" fillId="16" borderId="33" xfId="33" applyFont="1" applyFill="1" applyBorder="1" applyAlignment="1" applyProtection="1">
      <alignment horizontal="center" vertical="center"/>
      <protection locked="0"/>
    </xf>
    <xf numFmtId="0" fontId="28" fillId="16" borderId="0" xfId="33" applyFont="1" applyFill="1" applyBorder="1" applyAlignment="1" applyProtection="1">
      <alignment horizontal="center" vertical="center"/>
      <protection locked="0"/>
    </xf>
    <xf numFmtId="0" fontId="28" fillId="16" borderId="34" xfId="33" applyFont="1" applyFill="1" applyBorder="1" applyAlignment="1" applyProtection="1">
      <alignment horizontal="center" vertical="center"/>
      <protection locked="0"/>
    </xf>
    <xf numFmtId="38" fontId="32" fillId="16" borderId="15" xfId="43" applyFont="1" applyFill="1" applyBorder="1" applyAlignment="1" applyProtection="1">
      <alignment vertical="center" shrinkToFit="1"/>
      <protection locked="0"/>
    </xf>
    <xf numFmtId="38" fontId="32" fillId="16" borderId="17" xfId="43" applyFont="1" applyFill="1" applyBorder="1" applyAlignment="1" applyProtection="1">
      <alignment vertical="center" shrinkToFit="1"/>
      <protection locked="0"/>
    </xf>
    <xf numFmtId="38" fontId="32" fillId="16" borderId="73" xfId="43" applyFont="1" applyFill="1" applyBorder="1" applyAlignment="1" applyProtection="1">
      <alignment vertical="center" shrinkToFit="1"/>
      <protection locked="0"/>
    </xf>
    <xf numFmtId="0" fontId="28" fillId="16" borderId="55" xfId="33" applyFont="1" applyFill="1" applyBorder="1" applyAlignment="1" applyProtection="1">
      <alignment horizontal="center" vertical="center"/>
      <protection locked="0"/>
    </xf>
    <xf numFmtId="0" fontId="0" fillId="0" borderId="33" xfId="0"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34" xfId="0" applyBorder="1" applyAlignment="1" applyProtection="1">
      <alignment vertical="center" shrinkToFit="1"/>
      <protection locked="0"/>
    </xf>
    <xf numFmtId="38" fontId="27" fillId="16" borderId="33" xfId="43" applyFont="1" applyFill="1" applyBorder="1" applyAlignment="1" applyProtection="1">
      <alignment vertical="center" shrinkToFit="1"/>
      <protection locked="0"/>
    </xf>
    <xf numFmtId="38" fontId="27" fillId="16" borderId="0" xfId="43" applyFont="1" applyFill="1" applyBorder="1" applyAlignment="1" applyProtection="1">
      <alignment vertical="center" shrinkToFit="1"/>
      <protection locked="0"/>
    </xf>
    <xf numFmtId="38" fontId="27" fillId="16" borderId="34" xfId="43" applyFont="1" applyFill="1" applyBorder="1" applyAlignment="1" applyProtection="1">
      <alignment vertical="center" shrinkToFit="1"/>
      <protection locked="0"/>
    </xf>
    <xf numFmtId="0" fontId="28" fillId="16" borderId="66" xfId="33" applyFont="1" applyFill="1" applyBorder="1" applyAlignment="1" applyProtection="1">
      <alignment horizontal="center" vertical="center"/>
      <protection locked="0"/>
    </xf>
    <xf numFmtId="0" fontId="28" fillId="16" borderId="67" xfId="33" applyFont="1" applyFill="1" applyBorder="1" applyAlignment="1" applyProtection="1">
      <alignment horizontal="center" vertical="center"/>
      <protection locked="0"/>
    </xf>
    <xf numFmtId="0" fontId="28" fillId="16" borderId="68" xfId="33" applyFont="1" applyFill="1" applyBorder="1" applyAlignment="1" applyProtection="1">
      <alignment horizontal="center" vertical="center"/>
      <protection locked="0"/>
    </xf>
    <xf numFmtId="38" fontId="32" fillId="16" borderId="33" xfId="43" applyFont="1" applyFill="1" applyBorder="1" applyAlignment="1" applyProtection="1">
      <alignment vertical="center" shrinkToFit="1"/>
      <protection locked="0"/>
    </xf>
    <xf numFmtId="38" fontId="32" fillId="16" borderId="0" xfId="43" applyFont="1" applyFill="1" applyBorder="1" applyAlignment="1" applyProtection="1">
      <alignment vertical="center" shrinkToFit="1"/>
      <protection locked="0"/>
    </xf>
    <xf numFmtId="38" fontId="32" fillId="16" borderId="55" xfId="43" applyFont="1" applyFill="1" applyBorder="1" applyAlignment="1" applyProtection="1">
      <alignment vertical="center" shrinkToFit="1"/>
      <protection locked="0"/>
    </xf>
    <xf numFmtId="0" fontId="28" fillId="16" borderId="70" xfId="33" applyFont="1" applyFill="1" applyBorder="1" applyAlignment="1" applyProtection="1">
      <alignment horizontal="center" vertical="center"/>
      <protection locked="0"/>
    </xf>
    <xf numFmtId="0" fontId="23" fillId="0" borderId="66" xfId="33" applyFont="1" applyBorder="1" applyAlignment="1" applyProtection="1">
      <alignment horizontal="distributed" vertical="center" wrapText="1"/>
    </xf>
    <xf numFmtId="0" fontId="23" fillId="0" borderId="67" xfId="33" applyFont="1" applyBorder="1" applyAlignment="1" applyProtection="1">
      <alignment horizontal="distributed" vertical="center" wrapText="1"/>
    </xf>
    <xf numFmtId="0" fontId="23" fillId="0" borderId="68" xfId="33" applyFont="1" applyBorder="1" applyAlignment="1" applyProtection="1">
      <alignment horizontal="distributed" vertical="center" wrapText="1"/>
    </xf>
    <xf numFmtId="0" fontId="31" fillId="25" borderId="75" xfId="33" applyFont="1" applyFill="1" applyBorder="1" applyAlignment="1" applyProtection="1">
      <alignment horizontal="distributed" vertical="center" wrapText="1"/>
    </xf>
    <xf numFmtId="0" fontId="31" fillId="25" borderId="67" xfId="33" applyFont="1" applyFill="1" applyBorder="1" applyAlignment="1" applyProtection="1">
      <alignment horizontal="distributed" vertical="center" wrapText="1"/>
    </xf>
    <xf numFmtId="0" fontId="31" fillId="25" borderId="68" xfId="33" applyFont="1" applyFill="1" applyBorder="1" applyAlignment="1" applyProtection="1">
      <alignment horizontal="distributed" vertical="center" wrapText="1"/>
    </xf>
    <xf numFmtId="0" fontId="20" fillId="16" borderId="33" xfId="33" applyFont="1" applyFill="1" applyBorder="1" applyAlignment="1" applyProtection="1">
      <alignment horizontal="center" vertical="center" shrinkToFit="1"/>
      <protection locked="0"/>
    </xf>
    <xf numFmtId="0" fontId="20" fillId="16" borderId="34" xfId="33" applyFont="1" applyFill="1" applyBorder="1" applyAlignment="1" applyProtection="1">
      <alignment horizontal="center" vertical="center" shrinkToFit="1"/>
      <protection locked="0"/>
    </xf>
    <xf numFmtId="0" fontId="34" fillId="0" borderId="33" xfId="33" applyFont="1" applyBorder="1" applyAlignment="1" applyProtection="1">
      <alignment horizontal="right"/>
    </xf>
    <xf numFmtId="0" fontId="34" fillId="0" borderId="0" xfId="33" applyFont="1" applyBorder="1" applyAlignment="1" applyProtection="1">
      <alignment horizontal="right"/>
    </xf>
    <xf numFmtId="0" fontId="34" fillId="0" borderId="34" xfId="33" applyFont="1" applyBorder="1" applyAlignment="1" applyProtection="1">
      <alignment horizontal="right"/>
    </xf>
    <xf numFmtId="0" fontId="27" fillId="16" borderId="44" xfId="33" applyFont="1" applyFill="1" applyBorder="1" applyAlignment="1" applyProtection="1">
      <alignment horizontal="left" vertical="center" shrinkToFit="1"/>
      <protection locked="0"/>
    </xf>
    <xf numFmtId="0" fontId="27" fillId="0" borderId="33" xfId="33" applyFont="1" applyFill="1" applyBorder="1" applyAlignment="1" applyProtection="1">
      <alignment vertical="center" shrinkToFit="1"/>
      <protection locked="0"/>
    </xf>
    <xf numFmtId="0" fontId="6" fillId="8" borderId="15" xfId="33" applyFont="1" applyFill="1" applyBorder="1" applyAlignment="1" applyProtection="1">
      <alignment horizontal="left" vertical="center" wrapText="1"/>
      <protection locked="0"/>
    </xf>
    <xf numFmtId="0" fontId="6" fillId="8" borderId="17" xfId="33" applyFont="1" applyFill="1" applyBorder="1" applyAlignment="1" applyProtection="1">
      <alignment horizontal="left" vertical="center" wrapText="1"/>
      <protection locked="0"/>
    </xf>
    <xf numFmtId="0" fontId="6" fillId="8" borderId="18" xfId="33" applyFont="1" applyFill="1" applyBorder="1" applyAlignment="1" applyProtection="1">
      <alignment horizontal="left" vertical="center" wrapText="1"/>
      <protection locked="0"/>
    </xf>
    <xf numFmtId="0" fontId="21" fillId="0" borderId="15" xfId="33" applyFont="1" applyFill="1" applyBorder="1" applyAlignment="1" applyProtection="1">
      <alignment horizontal="left" vertical="center" shrinkToFit="1"/>
    </xf>
    <xf numFmtId="0" fontId="21" fillId="0" borderId="17" xfId="33" applyFont="1" applyFill="1" applyBorder="1" applyAlignment="1" applyProtection="1">
      <alignment horizontal="left" vertical="center" shrinkToFit="1"/>
    </xf>
    <xf numFmtId="0" fontId="21" fillId="0" borderId="18" xfId="33" applyFont="1" applyFill="1" applyBorder="1" applyAlignment="1" applyProtection="1">
      <alignment horizontal="left" vertical="center" shrinkToFit="1"/>
    </xf>
    <xf numFmtId="177" fontId="32" fillId="8" borderId="15" xfId="0" applyNumberFormat="1" applyFont="1" applyFill="1" applyBorder="1" applyAlignment="1" applyProtection="1">
      <alignment horizontal="center" vertical="center" shrinkToFit="1"/>
      <protection locked="0"/>
    </xf>
    <xf numFmtId="177" fontId="32" fillId="8" borderId="17" xfId="0" applyNumberFormat="1" applyFont="1" applyFill="1" applyBorder="1" applyAlignment="1" applyProtection="1">
      <alignment horizontal="center" vertical="center" shrinkToFit="1"/>
      <protection locked="0"/>
    </xf>
    <xf numFmtId="177" fontId="32" fillId="8" borderId="18" xfId="0" applyNumberFormat="1" applyFont="1" applyFill="1" applyBorder="1" applyAlignment="1" applyProtection="1">
      <alignment horizontal="center" vertical="center" shrinkToFit="1"/>
      <protection locked="0"/>
    </xf>
    <xf numFmtId="0" fontId="28" fillId="8" borderId="15" xfId="33" applyFont="1" applyFill="1" applyBorder="1" applyAlignment="1" applyProtection="1">
      <alignment horizontal="center" vertical="center"/>
      <protection locked="0"/>
    </xf>
    <xf numFmtId="0" fontId="28" fillId="8" borderId="17" xfId="33" applyFont="1" applyFill="1" applyBorder="1" applyAlignment="1" applyProtection="1">
      <alignment horizontal="center" vertical="center"/>
      <protection locked="0"/>
    </xf>
    <xf numFmtId="0" fontId="28" fillId="8" borderId="18" xfId="33" applyFont="1" applyFill="1" applyBorder="1" applyAlignment="1" applyProtection="1">
      <alignment horizontal="center" vertical="center"/>
      <protection locked="0"/>
    </xf>
    <xf numFmtId="0" fontId="27" fillId="0" borderId="0" xfId="33" applyFont="1" applyFill="1" applyBorder="1" applyAlignment="1" applyProtection="1">
      <alignment vertical="center" shrinkToFit="1"/>
    </xf>
    <xf numFmtId="0" fontId="27" fillId="0" borderId="0" xfId="33" applyFont="1" applyFill="1" applyAlignment="1" applyProtection="1">
      <alignment horizontal="center" vertical="center" shrinkToFit="1"/>
    </xf>
    <xf numFmtId="0" fontId="34" fillId="0" borderId="66" xfId="33" applyFont="1" applyBorder="1" applyAlignment="1" applyProtection="1">
      <alignment horizontal="right"/>
    </xf>
    <xf numFmtId="0" fontId="34" fillId="0" borderId="67" xfId="33" applyFont="1" applyBorder="1" applyAlignment="1" applyProtection="1">
      <alignment horizontal="right"/>
    </xf>
    <xf numFmtId="0" fontId="34" fillId="0" borderId="68" xfId="33" applyFont="1" applyBorder="1" applyAlignment="1" applyProtection="1">
      <alignment horizontal="right"/>
    </xf>
    <xf numFmtId="0" fontId="27" fillId="16" borderId="52" xfId="33" applyFont="1" applyFill="1" applyBorder="1" applyAlignment="1" applyProtection="1">
      <alignment horizontal="center" vertical="center" shrinkToFit="1"/>
      <protection locked="0"/>
    </xf>
    <xf numFmtId="0" fontId="27" fillId="16" borderId="21" xfId="33" applyFont="1" applyFill="1" applyBorder="1" applyAlignment="1" applyProtection="1">
      <alignment horizontal="center" vertical="center" shrinkToFit="1"/>
      <protection locked="0"/>
    </xf>
    <xf numFmtId="0" fontId="27" fillId="16" borderId="76" xfId="33" applyFont="1" applyFill="1" applyBorder="1" applyAlignment="1" applyProtection="1">
      <alignment horizontal="center" vertical="center" shrinkToFit="1"/>
      <protection locked="0"/>
    </xf>
    <xf numFmtId="0" fontId="27" fillId="16" borderId="77" xfId="33" applyFont="1" applyFill="1" applyBorder="1" applyAlignment="1" applyProtection="1">
      <alignment horizontal="center" vertical="center" shrinkToFit="1"/>
      <protection locked="0"/>
    </xf>
    <xf numFmtId="0" fontId="6" fillId="8" borderId="33" xfId="33" applyFont="1" applyFill="1" applyBorder="1" applyAlignment="1" applyProtection="1">
      <alignment horizontal="left" vertical="center" wrapText="1"/>
      <protection locked="0"/>
    </xf>
    <xf numFmtId="0" fontId="6" fillId="8" borderId="0" xfId="33" applyFont="1" applyFill="1" applyBorder="1" applyAlignment="1" applyProtection="1">
      <alignment horizontal="left" vertical="center" wrapText="1"/>
      <protection locked="0"/>
    </xf>
    <xf numFmtId="0" fontId="6" fillId="8" borderId="34" xfId="33" applyFont="1" applyFill="1" applyBorder="1" applyAlignment="1" applyProtection="1">
      <alignment horizontal="left" vertical="center" wrapText="1"/>
      <protection locked="0"/>
    </xf>
    <xf numFmtId="0" fontId="21" fillId="0" borderId="33" xfId="33" applyFont="1" applyFill="1" applyBorder="1" applyAlignment="1" applyProtection="1">
      <alignment horizontal="left" vertical="center" shrinkToFit="1"/>
    </xf>
    <xf numFmtId="0" fontId="21" fillId="0" borderId="0" xfId="33" applyFont="1" applyFill="1" applyBorder="1" applyAlignment="1" applyProtection="1">
      <alignment horizontal="left" vertical="center" shrinkToFit="1"/>
    </xf>
    <xf numFmtId="0" fontId="21" fillId="0" borderId="34" xfId="33" applyFont="1" applyFill="1" applyBorder="1" applyAlignment="1" applyProtection="1">
      <alignment horizontal="left" vertical="center" shrinkToFit="1"/>
    </xf>
    <xf numFmtId="177" fontId="32" fillId="8" borderId="33" xfId="0" applyNumberFormat="1" applyFont="1" applyFill="1" applyBorder="1" applyAlignment="1" applyProtection="1">
      <alignment horizontal="center" vertical="center" shrinkToFit="1"/>
      <protection locked="0"/>
    </xf>
    <xf numFmtId="177" fontId="32" fillId="8" borderId="0" xfId="0" applyNumberFormat="1" applyFont="1" applyFill="1" applyBorder="1" applyAlignment="1" applyProtection="1">
      <alignment horizontal="center" vertical="center" shrinkToFit="1"/>
      <protection locked="0"/>
    </xf>
    <xf numFmtId="177" fontId="32" fillId="8" borderId="34" xfId="0" applyNumberFormat="1" applyFont="1" applyFill="1" applyBorder="1" applyAlignment="1" applyProtection="1">
      <alignment horizontal="center" vertical="center" shrinkToFit="1"/>
      <protection locked="0"/>
    </xf>
    <xf numFmtId="0" fontId="28" fillId="8" borderId="33" xfId="33" applyFont="1" applyFill="1" applyBorder="1" applyAlignment="1" applyProtection="1">
      <alignment horizontal="center" vertical="center"/>
      <protection locked="0"/>
    </xf>
    <xf numFmtId="0" fontId="28" fillId="8" borderId="0" xfId="33" applyFont="1" applyFill="1" applyBorder="1" applyAlignment="1" applyProtection="1">
      <alignment horizontal="center" vertical="center"/>
      <protection locked="0"/>
    </xf>
    <xf numFmtId="0" fontId="28" fillId="8" borderId="34" xfId="33" applyFont="1" applyFill="1" applyBorder="1" applyAlignment="1" applyProtection="1">
      <alignment horizontal="center" vertical="center"/>
      <protection locked="0"/>
    </xf>
    <xf numFmtId="0" fontId="6" fillId="8" borderId="30" xfId="33" applyFont="1" applyFill="1" applyBorder="1" applyAlignment="1" applyProtection="1">
      <alignment horizontal="center" vertical="center" shrinkToFit="1"/>
      <protection locked="0"/>
    </xf>
    <xf numFmtId="0" fontId="6" fillId="8" borderId="78" xfId="33" applyFont="1" applyFill="1" applyBorder="1" applyAlignment="1" applyProtection="1">
      <alignment horizontal="center" vertical="center" shrinkToFit="1"/>
      <protection locked="0"/>
    </xf>
    <xf numFmtId="0" fontId="6" fillId="8" borderId="79" xfId="33" applyFont="1" applyFill="1" applyBorder="1" applyAlignment="1" applyProtection="1">
      <alignment horizontal="center" vertical="center" shrinkToFit="1"/>
      <protection locked="0"/>
    </xf>
    <xf numFmtId="0" fontId="27" fillId="16" borderId="80" xfId="33" applyFont="1" applyFill="1" applyBorder="1" applyAlignment="1" applyProtection="1">
      <alignment horizontal="center" vertical="center" shrinkToFit="1"/>
      <protection locked="0"/>
    </xf>
    <xf numFmtId="0" fontId="27" fillId="16" borderId="81" xfId="33" applyFont="1" applyFill="1" applyBorder="1" applyAlignment="1" applyProtection="1">
      <alignment horizontal="center" vertical="center" shrinkToFit="1"/>
      <protection locked="0"/>
    </xf>
    <xf numFmtId="0" fontId="27" fillId="16" borderId="43" xfId="33" applyFont="1" applyFill="1" applyBorder="1" applyAlignment="1" applyProtection="1">
      <alignment horizontal="center" vertical="center" shrinkToFit="1"/>
      <protection locked="0"/>
    </xf>
    <xf numFmtId="0" fontId="23" fillId="0" borderId="21" xfId="33" applyFont="1" applyBorder="1" applyAlignment="1" applyProtection="1">
      <alignment horizontal="center" vertical="center" wrapText="1"/>
    </xf>
    <xf numFmtId="0" fontId="37" fillId="26" borderId="21" xfId="33" applyFont="1" applyFill="1" applyBorder="1" applyAlignment="1" applyProtection="1">
      <alignment horizontal="center" vertical="center" wrapText="1"/>
    </xf>
    <xf numFmtId="0" fontId="28" fillId="8" borderId="66" xfId="33" applyFont="1" applyFill="1" applyBorder="1" applyAlignment="1" applyProtection="1">
      <alignment horizontal="center" vertical="center"/>
      <protection locked="0"/>
    </xf>
    <xf numFmtId="0" fontId="28" fillId="8" borderId="67" xfId="33" applyFont="1" applyFill="1" applyBorder="1" applyAlignment="1" applyProtection="1">
      <alignment horizontal="center" vertical="center"/>
      <protection locked="0"/>
    </xf>
    <xf numFmtId="0" fontId="28" fillId="8" borderId="68" xfId="33" applyFont="1" applyFill="1" applyBorder="1" applyAlignment="1" applyProtection="1">
      <alignment horizontal="center" vertical="center"/>
      <protection locked="0"/>
    </xf>
    <xf numFmtId="0" fontId="6" fillId="8" borderId="54" xfId="33" applyFont="1" applyFill="1" applyBorder="1" applyAlignment="1" applyProtection="1">
      <alignment horizontal="center" vertical="center" shrinkToFit="1"/>
      <protection locked="0"/>
    </xf>
    <xf numFmtId="0" fontId="6" fillId="8" borderId="48" xfId="33" applyFont="1" applyFill="1" applyBorder="1" applyAlignment="1" applyProtection="1">
      <alignment horizontal="center" vertical="center" shrinkToFit="1"/>
      <protection locked="0"/>
    </xf>
    <xf numFmtId="0" fontId="6" fillId="8" borderId="82" xfId="33" applyFont="1" applyFill="1" applyBorder="1" applyAlignment="1" applyProtection="1">
      <alignment horizontal="center" vertical="center" shrinkToFit="1"/>
      <protection locked="0"/>
    </xf>
    <xf numFmtId="178" fontId="32" fillId="16" borderId="15" xfId="33" applyNumberFormat="1" applyFont="1" applyFill="1" applyBorder="1" applyAlignment="1" applyProtection="1">
      <alignment vertical="center"/>
      <protection locked="0"/>
    </xf>
    <xf numFmtId="178" fontId="32" fillId="16" borderId="17" xfId="33" applyNumberFormat="1" applyFont="1" applyFill="1" applyBorder="1" applyAlignment="1" applyProtection="1">
      <alignment vertical="center"/>
      <protection locked="0"/>
    </xf>
    <xf numFmtId="178" fontId="32" fillId="16" borderId="18" xfId="33" applyNumberFormat="1" applyFont="1" applyFill="1" applyBorder="1" applyAlignment="1" applyProtection="1">
      <alignment vertical="center"/>
      <protection locked="0"/>
    </xf>
    <xf numFmtId="0" fontId="28" fillId="16" borderId="15" xfId="33" applyFont="1" applyFill="1" applyBorder="1" applyAlignment="1" applyProtection="1">
      <alignment shrinkToFit="1"/>
      <protection locked="0"/>
    </xf>
    <xf numFmtId="0" fontId="28" fillId="16" borderId="17" xfId="33" applyFont="1" applyFill="1" applyBorder="1" applyAlignment="1" applyProtection="1">
      <alignment shrinkToFit="1"/>
      <protection locked="0"/>
    </xf>
    <xf numFmtId="0" fontId="28" fillId="16" borderId="18" xfId="33" applyFont="1" applyFill="1" applyBorder="1" applyAlignment="1" applyProtection="1">
      <alignment shrinkToFit="1"/>
      <protection locked="0"/>
    </xf>
    <xf numFmtId="0" fontId="28" fillId="16" borderId="21" xfId="33" applyFont="1" applyFill="1" applyBorder="1" applyAlignment="1" applyProtection="1">
      <alignment horizontal="center" vertical="center" shrinkToFit="1"/>
      <protection locked="0"/>
    </xf>
    <xf numFmtId="0" fontId="28" fillId="16" borderId="15" xfId="33" applyFont="1" applyFill="1" applyBorder="1" applyAlignment="1" applyProtection="1">
      <alignment horizontal="center" vertical="center" shrinkToFit="1"/>
      <protection locked="0"/>
    </xf>
    <xf numFmtId="0" fontId="28" fillId="16" borderId="17" xfId="33" applyFont="1" applyFill="1" applyBorder="1" applyAlignment="1" applyProtection="1">
      <alignment horizontal="center" vertical="center" shrinkToFit="1"/>
      <protection locked="0"/>
    </xf>
    <xf numFmtId="0" fontId="28" fillId="16" borderId="18" xfId="33" applyFont="1" applyFill="1" applyBorder="1" applyAlignment="1" applyProtection="1">
      <alignment horizontal="center" vertical="center" shrinkToFit="1"/>
      <protection locked="0"/>
    </xf>
    <xf numFmtId="0" fontId="6" fillId="0" borderId="66" xfId="33" applyFont="1" applyBorder="1" applyAlignment="1" applyProtection="1">
      <alignment vertical="center"/>
    </xf>
    <xf numFmtId="0" fontId="6" fillId="0" borderId="68" xfId="33" applyFont="1" applyBorder="1" applyAlignment="1" applyProtection="1">
      <alignment vertical="center"/>
    </xf>
    <xf numFmtId="178" fontId="32" fillId="16" borderId="33" xfId="33" applyNumberFormat="1" applyFont="1" applyFill="1" applyBorder="1" applyAlignment="1" applyProtection="1">
      <alignment vertical="center"/>
      <protection locked="0"/>
    </xf>
    <xf numFmtId="178" fontId="32" fillId="16" borderId="0" xfId="33" applyNumberFormat="1" applyFont="1" applyFill="1" applyBorder="1" applyAlignment="1" applyProtection="1">
      <alignment vertical="center"/>
      <protection locked="0"/>
    </xf>
    <xf numFmtId="178" fontId="32" fillId="16" borderId="34" xfId="33" applyNumberFormat="1" applyFont="1" applyFill="1" applyBorder="1" applyAlignment="1" applyProtection="1">
      <alignment vertical="center"/>
      <protection locked="0"/>
    </xf>
    <xf numFmtId="0" fontId="28" fillId="16" borderId="33" xfId="33" applyFont="1" applyFill="1" applyBorder="1" applyAlignment="1" applyProtection="1">
      <alignment shrinkToFit="1"/>
      <protection locked="0"/>
    </xf>
    <xf numFmtId="0" fontId="28" fillId="16" borderId="0" xfId="33" applyFont="1" applyFill="1" applyBorder="1" applyAlignment="1" applyProtection="1">
      <alignment shrinkToFit="1"/>
      <protection locked="0"/>
    </xf>
    <xf numFmtId="0" fontId="28" fillId="16" borderId="34" xfId="33" applyFont="1" applyFill="1" applyBorder="1" applyAlignment="1" applyProtection="1">
      <alignment shrinkToFit="1"/>
      <protection locked="0"/>
    </xf>
    <xf numFmtId="0" fontId="28" fillId="16" borderId="33" xfId="33" applyFont="1" applyFill="1" applyBorder="1" applyAlignment="1" applyProtection="1">
      <alignment horizontal="center" vertical="center" shrinkToFit="1"/>
      <protection locked="0"/>
    </xf>
    <xf numFmtId="0" fontId="28" fillId="16" borderId="0" xfId="33" applyFont="1" applyFill="1" applyBorder="1" applyAlignment="1" applyProtection="1">
      <alignment horizontal="center" vertical="center" shrinkToFit="1"/>
      <protection locked="0"/>
    </xf>
    <xf numFmtId="0" fontId="28" fillId="16" borderId="34" xfId="33" applyFont="1" applyFill="1" applyBorder="1" applyAlignment="1" applyProtection="1">
      <alignment horizontal="center" vertical="center" shrinkToFit="1"/>
      <protection locked="0"/>
    </xf>
    <xf numFmtId="177" fontId="27" fillId="16" borderId="15" xfId="33" applyNumberFormat="1" applyFont="1" applyFill="1" applyBorder="1" applyAlignment="1" applyProtection="1">
      <alignment horizontal="center" vertical="center" shrinkToFit="1"/>
      <protection locked="0"/>
    </xf>
    <xf numFmtId="177" fontId="27" fillId="16" borderId="17" xfId="33" applyNumberFormat="1" applyFont="1" applyFill="1" applyBorder="1" applyAlignment="1" applyProtection="1">
      <alignment horizontal="center" vertical="center" shrinkToFit="1"/>
      <protection locked="0"/>
    </xf>
    <xf numFmtId="177" fontId="27" fillId="16" borderId="18" xfId="33" applyNumberFormat="1" applyFont="1" applyFill="1" applyBorder="1" applyAlignment="1" applyProtection="1">
      <alignment horizontal="center" vertical="center" shrinkToFit="1"/>
      <protection locked="0"/>
    </xf>
    <xf numFmtId="0" fontId="37" fillId="24" borderId="21" xfId="33" applyFont="1" applyFill="1" applyBorder="1" applyAlignment="1" applyProtection="1">
      <alignment horizontal="center" vertical="center" wrapText="1"/>
      <protection locked="0"/>
    </xf>
    <xf numFmtId="177" fontId="27" fillId="16" borderId="33" xfId="33" applyNumberFormat="1" applyFont="1" applyFill="1" applyBorder="1" applyAlignment="1" applyProtection="1">
      <alignment horizontal="center" vertical="center" shrinkToFit="1"/>
      <protection locked="0"/>
    </xf>
    <xf numFmtId="177" fontId="27" fillId="16" borderId="0" xfId="33" applyNumberFormat="1" applyFont="1" applyFill="1" applyBorder="1" applyAlignment="1" applyProtection="1">
      <alignment horizontal="center" vertical="center" shrinkToFit="1"/>
      <protection locked="0"/>
    </xf>
    <xf numFmtId="177" fontId="27" fillId="16" borderId="34" xfId="33" applyNumberFormat="1" applyFont="1" applyFill="1" applyBorder="1" applyAlignment="1" applyProtection="1">
      <alignment horizontal="center" vertical="center" shrinkToFit="1"/>
      <protection locked="0"/>
    </xf>
    <xf numFmtId="0" fontId="23" fillId="0" borderId="83" xfId="33" applyFont="1" applyBorder="1" applyAlignment="1" applyProtection="1">
      <alignment horizontal="center" vertical="center"/>
    </xf>
    <xf numFmtId="0" fontId="20" fillId="16" borderId="66" xfId="33" applyFont="1" applyFill="1" applyBorder="1" applyAlignment="1" applyProtection="1">
      <alignment horizontal="left" vertical="center"/>
      <protection locked="0"/>
    </xf>
    <xf numFmtId="0" fontId="20" fillId="16" borderId="67" xfId="33" applyFont="1" applyFill="1" applyBorder="1" applyAlignment="1" applyProtection="1">
      <alignment horizontal="left" vertical="center"/>
      <protection locked="0"/>
    </xf>
    <xf numFmtId="0" fontId="20" fillId="16" borderId="68" xfId="33" applyFont="1" applyFill="1" applyBorder="1" applyAlignment="1" applyProtection="1">
      <alignment horizontal="left" vertical="center"/>
      <protection locked="0"/>
    </xf>
    <xf numFmtId="177" fontId="32" fillId="8" borderId="66" xfId="0" applyNumberFormat="1" applyFont="1" applyFill="1" applyBorder="1" applyAlignment="1" applyProtection="1">
      <alignment horizontal="center" vertical="center" shrinkToFit="1"/>
      <protection locked="0"/>
    </xf>
    <xf numFmtId="177" fontId="32" fillId="8" borderId="67" xfId="0" applyNumberFormat="1" applyFont="1" applyFill="1" applyBorder="1" applyAlignment="1" applyProtection="1">
      <alignment horizontal="center" vertical="center" shrinkToFit="1"/>
      <protection locked="0"/>
    </xf>
    <xf numFmtId="177" fontId="32" fillId="8" borderId="68" xfId="0" applyNumberFormat="1" applyFont="1" applyFill="1" applyBorder="1" applyAlignment="1" applyProtection="1">
      <alignment horizontal="center" vertical="center" shrinkToFit="1"/>
      <protection locked="0"/>
    </xf>
    <xf numFmtId="0" fontId="32" fillId="8" borderId="32" xfId="33" applyFont="1" applyFill="1" applyBorder="1" applyAlignment="1" applyProtection="1">
      <alignment horizontal="center" vertical="center" shrinkToFit="1"/>
      <protection locked="0"/>
    </xf>
    <xf numFmtId="0" fontId="32" fillId="8" borderId="27" xfId="33" applyFont="1" applyFill="1" applyBorder="1" applyAlignment="1" applyProtection="1">
      <alignment horizontal="center" vertical="center" shrinkToFit="1"/>
      <protection locked="0"/>
    </xf>
    <xf numFmtId="0" fontId="32" fillId="8" borderId="31" xfId="33" applyFont="1" applyFill="1" applyBorder="1" applyAlignment="1" applyProtection="1">
      <alignment horizontal="center" vertical="center" shrinkToFit="1"/>
      <protection locked="0"/>
    </xf>
    <xf numFmtId="0" fontId="6" fillId="8" borderId="84" xfId="33" applyFont="1" applyFill="1" applyBorder="1" applyAlignment="1" applyProtection="1">
      <alignment horizontal="center" vertical="center" shrinkToFit="1"/>
      <protection locked="0"/>
    </xf>
    <xf numFmtId="0" fontId="6" fillId="8" borderId="85" xfId="33" applyFont="1" applyFill="1" applyBorder="1" applyAlignment="1" applyProtection="1">
      <alignment horizontal="center" vertical="center" shrinkToFit="1"/>
      <protection locked="0"/>
    </xf>
    <xf numFmtId="0" fontId="6" fillId="8" borderId="86" xfId="33" applyFont="1" applyFill="1" applyBorder="1" applyAlignment="1" applyProtection="1">
      <alignment horizontal="center" vertical="center" shrinkToFit="1"/>
      <protection locked="0"/>
    </xf>
    <xf numFmtId="38" fontId="23" fillId="0" borderId="87" xfId="43" applyFont="1" applyFill="1" applyBorder="1" applyAlignment="1" applyProtection="1">
      <alignment horizontal="center" vertical="center" shrinkToFit="1"/>
    </xf>
    <xf numFmtId="0" fontId="27" fillId="16" borderId="15" xfId="33" applyFont="1" applyFill="1" applyBorder="1" applyAlignment="1" applyProtection="1">
      <alignment horizontal="center" vertical="center" shrinkToFit="1"/>
      <protection locked="0"/>
    </xf>
    <xf numFmtId="0" fontId="27" fillId="16" borderId="17" xfId="33" applyFont="1" applyFill="1" applyBorder="1" applyAlignment="1" applyProtection="1">
      <alignment horizontal="center" vertical="center" shrinkToFit="1"/>
      <protection locked="0"/>
    </xf>
    <xf numFmtId="0" fontId="27" fillId="16" borderId="18" xfId="33" applyFont="1" applyFill="1" applyBorder="1" applyAlignment="1" applyProtection="1">
      <alignment horizontal="center" vertical="center" shrinkToFit="1"/>
      <protection locked="0"/>
    </xf>
    <xf numFmtId="177" fontId="32" fillId="0" borderId="15" xfId="0" applyNumberFormat="1" applyFont="1" applyBorder="1" applyAlignment="1" applyProtection="1">
      <alignment horizontal="center" vertical="center" shrinkToFit="1"/>
    </xf>
    <xf numFmtId="177" fontId="32" fillId="0" borderId="17" xfId="0" applyNumberFormat="1" applyFont="1" applyBorder="1" applyAlignment="1" applyProtection="1">
      <alignment horizontal="center" vertical="center" shrinkToFit="1"/>
    </xf>
    <xf numFmtId="177" fontId="32" fillId="0" borderId="18" xfId="0" applyNumberFormat="1" applyFont="1" applyBorder="1" applyAlignment="1" applyProtection="1">
      <alignment horizontal="center" vertical="center" shrinkToFit="1"/>
    </xf>
    <xf numFmtId="0" fontId="32" fillId="8" borderId="56" xfId="33" applyFont="1" applyFill="1" applyBorder="1" applyAlignment="1" applyProtection="1">
      <alignment horizontal="center" vertical="center" shrinkToFit="1"/>
      <protection locked="0"/>
    </xf>
    <xf numFmtId="0" fontId="32" fillId="8" borderId="0" xfId="33" applyNumberFormat="1" applyFont="1" applyFill="1" applyBorder="1" applyAlignment="1" applyProtection="1">
      <alignment horizontal="center" vertical="center" shrinkToFit="1"/>
      <protection locked="0"/>
    </xf>
    <xf numFmtId="0" fontId="32" fillId="8" borderId="55" xfId="33" applyFont="1" applyFill="1" applyBorder="1" applyAlignment="1" applyProtection="1">
      <alignment horizontal="center" vertical="center" shrinkToFit="1"/>
      <protection locked="0"/>
    </xf>
    <xf numFmtId="0" fontId="23" fillId="0" borderId="33" xfId="33" applyFont="1" applyBorder="1" applyAlignment="1" applyProtection="1">
      <alignment horizontal="right" vertical="center"/>
    </xf>
    <xf numFmtId="0" fontId="6" fillId="0" borderId="0" xfId="33" applyFont="1" applyBorder="1" applyAlignment="1" applyProtection="1">
      <alignment horizontal="right" vertical="center"/>
    </xf>
    <xf numFmtId="0" fontId="23" fillId="0" borderId="66" xfId="33" applyFont="1" applyBorder="1" applyAlignment="1" applyProtection="1">
      <alignment horizontal="center" vertical="center" shrinkToFit="1"/>
    </xf>
    <xf numFmtId="0" fontId="23" fillId="0" borderId="68" xfId="33" applyFont="1" applyBorder="1" applyAlignment="1" applyProtection="1">
      <alignment horizontal="center" vertical="center" shrinkToFit="1"/>
    </xf>
    <xf numFmtId="38" fontId="23" fillId="0" borderId="54" xfId="43" applyFont="1" applyFill="1" applyBorder="1" applyAlignment="1" applyProtection="1">
      <alignment horizontal="center" vertical="center" shrinkToFit="1"/>
    </xf>
    <xf numFmtId="0" fontId="27" fillId="16" borderId="33" xfId="33" applyFont="1" applyFill="1" applyBorder="1" applyAlignment="1" applyProtection="1">
      <alignment horizontal="center" vertical="center" shrinkToFit="1"/>
      <protection locked="0"/>
    </xf>
    <xf numFmtId="0" fontId="27" fillId="16" borderId="0" xfId="33" applyFont="1" applyFill="1" applyBorder="1" applyAlignment="1" applyProtection="1">
      <alignment horizontal="center" vertical="center" shrinkToFit="1"/>
      <protection locked="0"/>
    </xf>
    <xf numFmtId="0" fontId="27" fillId="16" borderId="34" xfId="33" applyFont="1" applyFill="1" applyBorder="1" applyAlignment="1" applyProtection="1">
      <alignment horizontal="center" vertical="center" shrinkToFit="1"/>
      <protection locked="0"/>
    </xf>
    <xf numFmtId="177" fontId="32" fillId="0" borderId="33" xfId="0" applyNumberFormat="1" applyFont="1" applyBorder="1" applyAlignment="1" applyProtection="1">
      <alignment horizontal="center" vertical="center" shrinkToFit="1"/>
    </xf>
    <xf numFmtId="177" fontId="32" fillId="0" borderId="0" xfId="0" applyNumberFormat="1" applyFont="1" applyBorder="1" applyAlignment="1" applyProtection="1">
      <alignment horizontal="center" vertical="center" shrinkToFit="1"/>
    </xf>
    <xf numFmtId="177" fontId="32" fillId="0" borderId="34" xfId="0" applyNumberFormat="1" applyFont="1" applyBorder="1" applyAlignment="1" applyProtection="1">
      <alignment horizontal="center" vertical="center" shrinkToFit="1"/>
    </xf>
    <xf numFmtId="0" fontId="6" fillId="0" borderId="33" xfId="33" applyBorder="1" applyAlignment="1" applyProtection="1">
      <alignment horizontal="right" vertical="center"/>
    </xf>
    <xf numFmtId="179" fontId="23" fillId="0" borderId="33" xfId="33" applyNumberFormat="1" applyFont="1" applyFill="1" applyBorder="1" applyAlignment="1" applyProtection="1">
      <alignment horizontal="center" vertical="top" shrinkToFit="1"/>
    </xf>
    <xf numFmtId="179" fontId="23" fillId="0" borderId="0" xfId="33" applyNumberFormat="1" applyFont="1" applyFill="1" applyBorder="1" applyAlignment="1" applyProtection="1">
      <alignment horizontal="center" vertical="top" shrinkToFit="1"/>
    </xf>
    <xf numFmtId="179" fontId="23" fillId="0" borderId="34" xfId="33" applyNumberFormat="1" applyFont="1" applyFill="1" applyBorder="1" applyAlignment="1" applyProtection="1">
      <alignment horizontal="center" vertical="top" shrinkToFit="1"/>
    </xf>
    <xf numFmtId="0" fontId="23" fillId="0" borderId="0" xfId="33" applyFont="1" applyBorder="1" applyAlignment="1" applyProtection="1">
      <alignment horizontal="left" vertical="center" shrinkToFit="1"/>
    </xf>
    <xf numFmtId="0" fontId="27" fillId="16" borderId="88" xfId="33" applyFont="1" applyFill="1" applyBorder="1" applyAlignment="1" applyProtection="1">
      <alignment horizontal="center" vertical="center" shrinkToFit="1"/>
      <protection locked="0"/>
    </xf>
    <xf numFmtId="0" fontId="27" fillId="16" borderId="89" xfId="33" applyFont="1" applyFill="1" applyBorder="1" applyAlignment="1" applyProtection="1">
      <alignment horizontal="center" vertical="center" shrinkToFit="1"/>
      <protection locked="0"/>
    </xf>
    <xf numFmtId="0" fontId="27" fillId="16" borderId="90" xfId="33" applyFont="1" applyFill="1" applyBorder="1" applyAlignment="1" applyProtection="1">
      <alignment horizontal="center" vertical="center" shrinkToFit="1"/>
      <protection locked="0"/>
    </xf>
    <xf numFmtId="176" fontId="32" fillId="16" borderId="43" xfId="43" applyNumberFormat="1" applyFont="1" applyFill="1" applyBorder="1" applyAlignment="1" applyProtection="1">
      <alignment vertical="center" shrinkToFit="1"/>
      <protection locked="0"/>
    </xf>
    <xf numFmtId="176" fontId="32" fillId="0" borderId="43" xfId="43" applyNumberFormat="1" applyFont="1" applyBorder="1" applyAlignment="1" applyProtection="1">
      <alignment vertical="center" shrinkToFit="1"/>
    </xf>
    <xf numFmtId="176" fontId="32" fillId="0" borderId="44" xfId="43" applyNumberFormat="1" applyFont="1" applyBorder="1" applyAlignment="1" applyProtection="1">
      <alignment vertical="center" shrinkToFit="1"/>
    </xf>
    <xf numFmtId="176" fontId="32" fillId="0" borderId="46" xfId="43" applyNumberFormat="1" applyFont="1" applyBorder="1" applyAlignment="1" applyProtection="1">
      <alignment vertical="center" shrinkToFit="1"/>
    </xf>
    <xf numFmtId="0" fontId="28" fillId="16" borderId="66" xfId="33" applyFont="1" applyFill="1" applyBorder="1" applyAlignment="1" applyProtection="1">
      <alignment shrinkToFit="1"/>
      <protection locked="0"/>
    </xf>
    <xf numFmtId="0" fontId="28" fillId="16" borderId="67" xfId="33" applyFont="1" applyFill="1" applyBorder="1" applyAlignment="1" applyProtection="1">
      <alignment shrinkToFit="1"/>
      <protection locked="0"/>
    </xf>
    <xf numFmtId="0" fontId="28" fillId="16" borderId="68" xfId="33" applyFont="1" applyFill="1" applyBorder="1" applyAlignment="1" applyProtection="1">
      <alignment shrinkToFit="1"/>
      <protection locked="0"/>
    </xf>
    <xf numFmtId="0" fontId="28" fillId="16" borderId="66" xfId="33" applyFont="1" applyFill="1" applyBorder="1" applyAlignment="1" applyProtection="1">
      <alignment horizontal="center" vertical="center" shrinkToFit="1"/>
      <protection locked="0"/>
    </xf>
    <xf numFmtId="0" fontId="28" fillId="16" borderId="67" xfId="33" applyFont="1" applyFill="1" applyBorder="1" applyAlignment="1" applyProtection="1">
      <alignment horizontal="center" vertical="center" shrinkToFit="1"/>
      <protection locked="0"/>
    </xf>
    <xf numFmtId="0" fontId="28" fillId="16" borderId="68" xfId="33" applyFont="1" applyFill="1" applyBorder="1" applyAlignment="1" applyProtection="1">
      <alignment horizontal="center" vertical="center" shrinkToFit="1"/>
      <protection locked="0"/>
    </xf>
    <xf numFmtId="0" fontId="26" fillId="0" borderId="66" xfId="33" applyFont="1" applyBorder="1" applyAlignment="1" applyProtection="1">
      <alignment horizontal="center" vertical="center" shrinkToFit="1"/>
    </xf>
    <xf numFmtId="0" fontId="26" fillId="0" borderId="68" xfId="33" applyFont="1" applyBorder="1" applyAlignment="1" applyProtection="1">
      <alignment horizontal="center" vertical="center" shrinkToFit="1"/>
    </xf>
    <xf numFmtId="179" fontId="23" fillId="0" borderId="66" xfId="33" applyNumberFormat="1" applyFont="1" applyFill="1" applyBorder="1" applyAlignment="1" applyProtection="1">
      <alignment horizontal="center" vertical="top" shrinkToFit="1"/>
    </xf>
    <xf numFmtId="179" fontId="23" fillId="0" borderId="67" xfId="33" applyNumberFormat="1" applyFont="1" applyFill="1" applyBorder="1" applyAlignment="1" applyProtection="1">
      <alignment horizontal="center" vertical="top" shrinkToFit="1"/>
    </xf>
    <xf numFmtId="179" fontId="23" fillId="0" borderId="68" xfId="33" applyNumberFormat="1" applyFont="1" applyFill="1" applyBorder="1" applyAlignment="1" applyProtection="1">
      <alignment horizontal="center" vertical="top" shrinkToFit="1"/>
    </xf>
    <xf numFmtId="0" fontId="6" fillId="0" borderId="66" xfId="33" applyBorder="1" applyAlignment="1" applyProtection="1">
      <alignment horizontal="right" vertical="center"/>
    </xf>
    <xf numFmtId="0" fontId="6" fillId="0" borderId="67" xfId="33" applyBorder="1" applyAlignment="1" applyProtection="1">
      <alignment horizontal="right" vertical="center"/>
    </xf>
    <xf numFmtId="176" fontId="32" fillId="16" borderId="67" xfId="33" applyNumberFormat="1" applyFont="1" applyFill="1" applyBorder="1" applyAlignment="1" applyProtection="1">
      <alignment vertical="center" shrinkToFit="1"/>
      <protection locked="0"/>
    </xf>
    <xf numFmtId="176" fontId="32" fillId="16" borderId="68" xfId="33" applyNumberFormat="1" applyFont="1" applyFill="1" applyBorder="1" applyAlignment="1" applyProtection="1">
      <alignment vertical="center" shrinkToFit="1"/>
      <protection locked="0"/>
    </xf>
    <xf numFmtId="38" fontId="25" fillId="0" borderId="33" xfId="43" applyFont="1" applyFill="1" applyBorder="1" applyAlignment="1" applyProtection="1">
      <alignment horizontal="right" shrinkToFit="1"/>
    </xf>
    <xf numFmtId="38" fontId="25" fillId="0" borderId="0" xfId="43" applyFont="1" applyFill="1" applyBorder="1" applyAlignment="1" applyProtection="1">
      <alignment horizontal="right" shrinkToFit="1"/>
    </xf>
    <xf numFmtId="38" fontId="25" fillId="0" borderId="55" xfId="43" applyFont="1" applyFill="1" applyBorder="1" applyAlignment="1" applyProtection="1">
      <alignment horizontal="right" shrinkToFit="1"/>
    </xf>
    <xf numFmtId="0" fontId="27" fillId="16" borderId="91" xfId="33" applyFont="1" applyFill="1" applyBorder="1" applyAlignment="1" applyProtection="1">
      <alignment horizontal="center" vertical="center" shrinkToFit="1"/>
      <protection locked="0"/>
    </xf>
    <xf numFmtId="0" fontId="27" fillId="16" borderId="92" xfId="33" applyFont="1" applyFill="1" applyBorder="1" applyAlignment="1" applyProtection="1">
      <alignment horizontal="center" vertical="center" shrinkToFit="1"/>
      <protection locked="0"/>
    </xf>
    <xf numFmtId="0" fontId="32" fillId="16" borderId="15" xfId="33" applyFont="1" applyFill="1" applyBorder="1" applyAlignment="1" applyProtection="1">
      <alignment vertical="center" wrapText="1" shrinkToFit="1"/>
      <protection locked="0"/>
    </xf>
    <xf numFmtId="0" fontId="32" fillId="16" borderId="17" xfId="33" applyFont="1" applyFill="1" applyBorder="1" applyAlignment="1" applyProtection="1">
      <alignment vertical="center" wrapText="1" shrinkToFit="1"/>
      <protection locked="0"/>
    </xf>
    <xf numFmtId="0" fontId="32" fillId="16" borderId="18" xfId="33" applyFont="1" applyFill="1" applyBorder="1" applyAlignment="1" applyProtection="1">
      <alignment vertical="center" wrapText="1" shrinkToFit="1"/>
      <protection locked="0"/>
    </xf>
    <xf numFmtId="0" fontId="6" fillId="16" borderId="15" xfId="33" applyFont="1" applyFill="1" applyBorder="1" applyAlignment="1" applyProtection="1">
      <alignment horizontal="center" vertical="center" shrinkToFit="1"/>
      <protection locked="0"/>
    </xf>
    <xf numFmtId="0" fontId="6" fillId="16" borderId="17" xfId="33" applyFont="1" applyFill="1" applyBorder="1" applyAlignment="1" applyProtection="1">
      <alignment horizontal="center" vertical="center" shrinkToFit="1"/>
      <protection locked="0"/>
    </xf>
    <xf numFmtId="0" fontId="6" fillId="16" borderId="18" xfId="33" applyFont="1" applyFill="1" applyBorder="1" applyAlignment="1" applyProtection="1">
      <alignment horizontal="center" vertical="center" shrinkToFit="1"/>
      <protection locked="0"/>
    </xf>
    <xf numFmtId="0" fontId="26" fillId="0" borderId="17" xfId="33" applyFont="1" applyBorder="1" applyAlignment="1" applyProtection="1">
      <alignment horizontal="center" vertical="center" shrinkToFit="1"/>
    </xf>
    <xf numFmtId="0" fontId="23" fillId="0" borderId="33" xfId="33" applyFont="1" applyBorder="1" applyAlignment="1">
      <alignment horizontal="center" vertical="center"/>
    </xf>
    <xf numFmtId="0" fontId="23" fillId="0" borderId="34" xfId="33" applyFont="1" applyBorder="1" applyAlignment="1">
      <alignment horizontal="center" vertical="center"/>
    </xf>
    <xf numFmtId="0" fontId="20" fillId="0" borderId="0" xfId="33" applyFont="1" applyBorder="1" applyProtection="1">
      <alignment vertical="center"/>
    </xf>
    <xf numFmtId="38" fontId="25" fillId="0" borderId="66" xfId="43" applyFont="1" applyFill="1" applyBorder="1" applyAlignment="1" applyProtection="1">
      <alignment horizontal="right" shrinkToFit="1"/>
    </xf>
    <xf numFmtId="38" fontId="25" fillId="0" borderId="67" xfId="43" applyFont="1" applyFill="1" applyBorder="1" applyAlignment="1" applyProtection="1">
      <alignment horizontal="right" shrinkToFit="1"/>
    </xf>
    <xf numFmtId="38" fontId="25" fillId="0" borderId="70" xfId="43" applyFont="1" applyFill="1" applyBorder="1" applyAlignment="1" applyProtection="1">
      <alignment horizontal="right" shrinkToFit="1"/>
    </xf>
    <xf numFmtId="0" fontId="23" fillId="0" borderId="33" xfId="33" applyFont="1" applyFill="1" applyBorder="1" applyAlignment="1">
      <alignment horizontal="center" vertical="center" shrinkToFit="1"/>
    </xf>
    <xf numFmtId="0" fontId="23" fillId="0" borderId="0" xfId="33" applyFont="1" applyFill="1" applyBorder="1" applyAlignment="1">
      <alignment horizontal="center" vertical="center" shrinkToFit="1"/>
    </xf>
    <xf numFmtId="0" fontId="23" fillId="0" borderId="55" xfId="33" applyFont="1" applyFill="1" applyBorder="1" applyAlignment="1">
      <alignment horizontal="center" vertical="center" shrinkToFit="1"/>
    </xf>
    <xf numFmtId="0" fontId="32" fillId="16" borderId="33" xfId="33" applyFont="1" applyFill="1" applyBorder="1" applyAlignment="1" applyProtection="1">
      <alignment vertical="center" wrapText="1" shrinkToFit="1"/>
      <protection locked="0"/>
    </xf>
    <xf numFmtId="0" fontId="32" fillId="16" borderId="0" xfId="33" applyFont="1" applyFill="1" applyBorder="1" applyAlignment="1" applyProtection="1">
      <alignment vertical="center" wrapText="1" shrinkToFit="1"/>
      <protection locked="0"/>
    </xf>
    <xf numFmtId="0" fontId="32" fillId="16" borderId="34" xfId="33" applyFont="1" applyFill="1" applyBorder="1" applyAlignment="1" applyProtection="1">
      <alignment vertical="center" wrapText="1" shrinkToFit="1"/>
      <protection locked="0"/>
    </xf>
    <xf numFmtId="0" fontId="6" fillId="16" borderId="33" xfId="33" applyFont="1" applyFill="1" applyBorder="1" applyAlignment="1" applyProtection="1">
      <alignment horizontal="center" vertical="center" shrinkToFit="1"/>
      <protection locked="0"/>
    </xf>
    <xf numFmtId="0" fontId="6" fillId="16" borderId="0" xfId="33" applyFont="1" applyFill="1" applyBorder="1" applyAlignment="1" applyProtection="1">
      <alignment horizontal="center" vertical="center" shrinkToFit="1"/>
      <protection locked="0"/>
    </xf>
    <xf numFmtId="0" fontId="6" fillId="16" borderId="34" xfId="33" applyFont="1" applyFill="1" applyBorder="1" applyAlignment="1" applyProtection="1">
      <alignment horizontal="center" vertical="center" shrinkToFit="1"/>
      <protection locked="0"/>
    </xf>
    <xf numFmtId="0" fontId="23" fillId="0" borderId="66" xfId="33" applyFont="1" applyBorder="1" applyAlignment="1">
      <alignment horizontal="center" vertical="center"/>
    </xf>
    <xf numFmtId="0" fontId="23" fillId="0" borderId="68" xfId="33" applyFont="1" applyBorder="1" applyAlignment="1">
      <alignment horizontal="center" vertical="center"/>
    </xf>
    <xf numFmtId="0" fontId="0" fillId="0" borderId="66" xfId="0" applyBorder="1" applyAlignment="1" applyProtection="1">
      <alignment vertical="center" shrinkToFit="1"/>
      <protection locked="0"/>
    </xf>
    <xf numFmtId="0" fontId="0" fillId="0" borderId="67" xfId="0" applyBorder="1" applyAlignment="1" applyProtection="1">
      <alignment vertical="center" shrinkToFit="1"/>
      <protection locked="0"/>
    </xf>
    <xf numFmtId="0" fontId="0" fillId="0" borderId="68" xfId="0" applyBorder="1" applyAlignment="1" applyProtection="1">
      <alignment vertical="center" shrinkToFit="1"/>
      <protection locked="0"/>
    </xf>
    <xf numFmtId="38" fontId="27" fillId="16" borderId="66" xfId="43" applyFont="1" applyFill="1" applyBorder="1" applyAlignment="1" applyProtection="1">
      <alignment vertical="center" shrinkToFit="1"/>
      <protection locked="0"/>
    </xf>
    <xf numFmtId="38" fontId="27" fillId="16" borderId="67" xfId="43" applyFont="1" applyFill="1" applyBorder="1" applyAlignment="1" applyProtection="1">
      <alignment vertical="center" shrinkToFit="1"/>
      <protection locked="0"/>
    </xf>
    <xf numFmtId="38" fontId="27" fillId="16" borderId="68" xfId="43" applyFont="1" applyFill="1" applyBorder="1" applyAlignment="1" applyProtection="1">
      <alignment vertical="center" shrinkToFit="1"/>
      <protection locked="0"/>
    </xf>
    <xf numFmtId="177" fontId="32" fillId="0" borderId="66" xfId="0" applyNumberFormat="1" applyFont="1" applyBorder="1" applyAlignment="1" applyProtection="1">
      <alignment horizontal="center" vertical="center" shrinkToFit="1"/>
    </xf>
    <xf numFmtId="177" fontId="32" fillId="0" borderId="67" xfId="0" applyNumberFormat="1" applyFont="1" applyBorder="1" applyAlignment="1" applyProtection="1">
      <alignment horizontal="center" vertical="center" shrinkToFit="1"/>
    </xf>
    <xf numFmtId="177" fontId="32" fillId="0" borderId="68" xfId="0" applyNumberFormat="1" applyFont="1" applyBorder="1" applyAlignment="1" applyProtection="1">
      <alignment horizontal="center" vertical="center" shrinkToFit="1"/>
    </xf>
    <xf numFmtId="0" fontId="34" fillId="0" borderId="21" xfId="33" applyFont="1" applyBorder="1" applyAlignment="1">
      <alignment horizontal="center" vertical="center" wrapText="1" shrinkToFit="1"/>
    </xf>
    <xf numFmtId="0" fontId="23" fillId="0" borderId="66" xfId="33" applyFont="1" applyFill="1" applyBorder="1" applyAlignment="1">
      <alignment horizontal="center" vertical="center" shrinkToFit="1"/>
    </xf>
    <xf numFmtId="0" fontId="23" fillId="0" borderId="67" xfId="33" applyFont="1" applyFill="1" applyBorder="1" applyAlignment="1">
      <alignment horizontal="center" vertical="center" shrinkToFit="1"/>
    </xf>
    <xf numFmtId="0" fontId="23" fillId="0" borderId="70" xfId="33" applyFont="1" applyFill="1" applyBorder="1" applyAlignment="1">
      <alignment horizontal="center" vertical="center" shrinkToFit="1"/>
    </xf>
    <xf numFmtId="176" fontId="32" fillId="0" borderId="21" xfId="43" applyNumberFormat="1" applyFont="1" applyBorder="1" applyAlignment="1" applyProtection="1">
      <alignment vertical="center" shrinkToFit="1"/>
    </xf>
    <xf numFmtId="0" fontId="20" fillId="0" borderId="39" xfId="33" applyFont="1" applyBorder="1" applyAlignment="1">
      <alignment horizontal="right" vertical="center" shrinkToFit="1"/>
    </xf>
    <xf numFmtId="0" fontId="20" fillId="0" borderId="40" xfId="33" applyFont="1" applyBorder="1" applyAlignment="1">
      <alignment horizontal="right" vertical="center" shrinkToFit="1"/>
    </xf>
    <xf numFmtId="0" fontId="20" fillId="0" borderId="41" xfId="33" applyFont="1" applyBorder="1" applyAlignment="1">
      <alignment horizontal="right" vertical="center" shrinkToFit="1"/>
    </xf>
    <xf numFmtId="0" fontId="26" fillId="0" borderId="15" xfId="33" applyFont="1" applyBorder="1" applyAlignment="1" applyProtection="1">
      <alignment horizontal="left" vertical="center"/>
    </xf>
    <xf numFmtId="0" fontId="26" fillId="0" borderId="17" xfId="33" applyFont="1" applyBorder="1" applyAlignment="1" applyProtection="1">
      <alignment horizontal="left" vertical="center"/>
    </xf>
    <xf numFmtId="0" fontId="26" fillId="0" borderId="18" xfId="33" applyFont="1" applyBorder="1" applyAlignment="1" applyProtection="1">
      <alignment horizontal="left" vertical="center"/>
    </xf>
    <xf numFmtId="180" fontId="32" fillId="8" borderId="21" xfId="33" applyNumberFormat="1" applyFont="1" applyFill="1" applyBorder="1" applyAlignment="1" applyProtection="1">
      <alignment horizontal="center" vertical="center" shrinkToFit="1"/>
      <protection locked="0"/>
    </xf>
    <xf numFmtId="49" fontId="27" fillId="0" borderId="0" xfId="33" applyNumberFormat="1" applyFont="1" applyFill="1" applyBorder="1" applyAlignment="1" applyProtection="1">
      <alignment vertical="center" shrinkToFit="1"/>
    </xf>
    <xf numFmtId="49" fontId="27" fillId="0" borderId="0" xfId="33" applyNumberFormat="1" applyFont="1" applyFill="1" applyAlignment="1" applyProtection="1">
      <alignment horizontal="left" vertical="center" shrinkToFit="1"/>
    </xf>
    <xf numFmtId="0" fontId="32" fillId="8" borderId="93" xfId="33" applyFont="1" applyFill="1" applyBorder="1" applyAlignment="1" applyProtection="1">
      <alignment horizontal="center" vertical="center" shrinkToFit="1"/>
      <protection locked="0"/>
    </xf>
    <xf numFmtId="0" fontId="32" fillId="8" borderId="94" xfId="33" applyFont="1" applyFill="1" applyBorder="1" applyAlignment="1" applyProtection="1">
      <alignment horizontal="center" vertical="center" shrinkToFit="1"/>
      <protection locked="0"/>
    </xf>
    <xf numFmtId="0" fontId="32" fillId="8" borderId="95" xfId="33" applyFont="1" applyFill="1" applyBorder="1" applyAlignment="1" applyProtection="1">
      <alignment horizontal="center" vertical="center" shrinkToFit="1"/>
      <protection locked="0"/>
    </xf>
    <xf numFmtId="0" fontId="23" fillId="0" borderId="33" xfId="33" applyFont="1" applyBorder="1" applyAlignment="1" applyProtection="1">
      <alignment horizontal="center" vertical="center"/>
    </xf>
    <xf numFmtId="0" fontId="23" fillId="0" borderId="34" xfId="33" applyFont="1" applyBorder="1" applyAlignment="1" applyProtection="1">
      <alignment horizontal="center" vertical="center"/>
    </xf>
    <xf numFmtId="0" fontId="38" fillId="0" borderId="21" xfId="33" applyFont="1" applyBorder="1" applyAlignment="1">
      <alignment horizontal="center"/>
    </xf>
    <xf numFmtId="0" fontId="38" fillId="27" borderId="33" xfId="33" applyFont="1" applyFill="1" applyBorder="1" applyAlignment="1">
      <alignment horizontal="center"/>
    </xf>
    <xf numFmtId="0" fontId="38" fillId="27" borderId="0" xfId="33" applyFont="1" applyFill="1" applyBorder="1" applyAlignment="1">
      <alignment horizontal="center"/>
    </xf>
    <xf numFmtId="0" fontId="38" fillId="27" borderId="34" xfId="33" applyFont="1" applyFill="1" applyBorder="1" applyAlignment="1">
      <alignment horizontal="center"/>
    </xf>
    <xf numFmtId="0" fontId="38" fillId="0" borderId="0" xfId="33" applyFont="1" applyBorder="1" applyAlignment="1">
      <alignment horizontal="center"/>
    </xf>
    <xf numFmtId="0" fontId="38" fillId="0" borderId="34" xfId="33" applyFont="1" applyBorder="1" applyAlignment="1">
      <alignment horizontal="center"/>
    </xf>
    <xf numFmtId="0" fontId="26" fillId="0" borderId="33" xfId="33" applyFont="1" applyBorder="1" applyAlignment="1" applyProtection="1">
      <alignment horizontal="left" vertical="center"/>
    </xf>
    <xf numFmtId="0" fontId="26" fillId="0" borderId="0" xfId="33" applyFont="1" applyBorder="1" applyAlignment="1" applyProtection="1">
      <alignment horizontal="left" vertical="center"/>
    </xf>
    <xf numFmtId="0" fontId="26" fillId="0" borderId="34" xfId="33" applyFont="1" applyBorder="1" applyAlignment="1" applyProtection="1">
      <alignment horizontal="left" vertical="center"/>
    </xf>
    <xf numFmtId="0" fontId="23" fillId="0" borderId="66" xfId="33" applyFont="1" applyBorder="1" applyAlignment="1" applyProtection="1">
      <alignment horizontal="center" vertical="center"/>
    </xf>
    <xf numFmtId="0" fontId="23" fillId="0" borderId="68" xfId="33" applyFont="1" applyBorder="1" applyAlignment="1" applyProtection="1">
      <alignment horizontal="center" vertical="center"/>
    </xf>
    <xf numFmtId="177" fontId="27" fillId="16" borderId="66" xfId="33" applyNumberFormat="1" applyFont="1" applyFill="1" applyBorder="1" applyAlignment="1" applyProtection="1">
      <alignment horizontal="center" vertical="center" shrinkToFit="1"/>
      <protection locked="0"/>
    </xf>
    <xf numFmtId="177" fontId="27" fillId="16" borderId="67" xfId="33" applyNumberFormat="1" applyFont="1" applyFill="1" applyBorder="1" applyAlignment="1" applyProtection="1">
      <alignment horizontal="center" vertical="center" shrinkToFit="1"/>
      <protection locked="0"/>
    </xf>
    <xf numFmtId="177" fontId="27" fillId="16" borderId="68" xfId="33" applyNumberFormat="1" applyFont="1" applyFill="1" applyBorder="1" applyAlignment="1" applyProtection="1">
      <alignment horizontal="center" vertical="center" shrinkToFit="1"/>
      <protection locked="0"/>
    </xf>
    <xf numFmtId="0" fontId="25" fillId="0" borderId="15" xfId="33" applyFont="1" applyBorder="1" applyAlignment="1">
      <alignment horizontal="center" vertical="center" wrapText="1" shrinkToFit="1"/>
    </xf>
    <xf numFmtId="0" fontId="25" fillId="0" borderId="17" xfId="33" applyFont="1" applyBorder="1" applyAlignment="1">
      <alignment horizontal="center" vertical="center" wrapText="1" shrinkToFit="1"/>
    </xf>
    <xf numFmtId="0" fontId="25" fillId="0" borderId="73" xfId="33" applyFont="1" applyBorder="1" applyAlignment="1">
      <alignment horizontal="center" vertical="center" wrapText="1" shrinkToFit="1"/>
    </xf>
    <xf numFmtId="0" fontId="23" fillId="0" borderId="18" xfId="33" applyFont="1" applyBorder="1" applyAlignment="1" applyProtection="1">
      <alignment horizontal="center" vertical="center"/>
    </xf>
    <xf numFmtId="0" fontId="39" fillId="26" borderId="15" xfId="33" applyNumberFormat="1" applyFont="1" applyFill="1" applyBorder="1" applyAlignment="1" applyProtection="1">
      <alignment horizontal="center" vertical="center" shrinkToFit="1"/>
    </xf>
    <xf numFmtId="0" fontId="39" fillId="26" borderId="17" xfId="0" applyNumberFormat="1" applyFont="1" applyFill="1" applyBorder="1" applyAlignment="1" applyProtection="1">
      <alignment horizontal="center" vertical="center" shrinkToFit="1"/>
    </xf>
    <xf numFmtId="0" fontId="39" fillId="26" borderId="18" xfId="0" applyNumberFormat="1" applyFont="1" applyFill="1" applyBorder="1" applyAlignment="1" applyProtection="1">
      <alignment horizontal="center" vertical="center" shrinkToFit="1"/>
    </xf>
    <xf numFmtId="0" fontId="25" fillId="0" borderId="33" xfId="33" applyFont="1" applyBorder="1" applyAlignment="1">
      <alignment horizontal="center" vertical="center" wrapText="1" shrinkToFit="1"/>
    </xf>
    <xf numFmtId="0" fontId="25" fillId="0" borderId="0" xfId="33" applyFont="1" applyBorder="1" applyAlignment="1">
      <alignment horizontal="center" vertical="center" wrapText="1" shrinkToFit="1"/>
    </xf>
    <xf numFmtId="0" fontId="25" fillId="0" borderId="55" xfId="33" applyFont="1" applyBorder="1" applyAlignment="1">
      <alignment horizontal="center" vertical="center" wrapText="1" shrinkToFit="1"/>
    </xf>
    <xf numFmtId="0" fontId="39" fillId="26" borderId="33" xfId="0" applyNumberFormat="1" applyFont="1" applyFill="1" applyBorder="1" applyAlignment="1" applyProtection="1">
      <alignment horizontal="center" vertical="center" shrinkToFit="1"/>
    </xf>
    <xf numFmtId="0" fontId="39" fillId="26" borderId="0" xfId="0" applyNumberFormat="1" applyFont="1" applyFill="1" applyAlignment="1" applyProtection="1">
      <alignment horizontal="center" vertical="center" shrinkToFit="1"/>
    </xf>
    <xf numFmtId="0" fontId="39" fillId="26" borderId="34" xfId="0" applyNumberFormat="1" applyFont="1" applyFill="1" applyBorder="1" applyAlignment="1" applyProtection="1">
      <alignment horizontal="center" vertical="center" shrinkToFit="1"/>
    </xf>
    <xf numFmtId="0" fontId="23" fillId="0" borderId="33" xfId="33" applyFont="1" applyFill="1" applyBorder="1" applyAlignment="1" applyProtection="1">
      <alignment horizontal="center" shrinkToFit="1"/>
    </xf>
    <xf numFmtId="0" fontId="23" fillId="0" borderId="0" xfId="33" applyFont="1" applyFill="1" applyBorder="1" applyAlignment="1" applyProtection="1">
      <alignment horizontal="center" shrinkToFit="1"/>
    </xf>
    <xf numFmtId="0" fontId="23" fillId="0" borderId="34" xfId="33" applyFont="1" applyFill="1" applyBorder="1" applyAlignment="1" applyProtection="1">
      <alignment horizontal="center" shrinkToFit="1"/>
    </xf>
    <xf numFmtId="0" fontId="27" fillId="0" borderId="21" xfId="33" applyFont="1" applyBorder="1" applyAlignment="1" applyProtection="1">
      <alignment horizontal="center" shrinkToFit="1"/>
    </xf>
    <xf numFmtId="0" fontId="20" fillId="0" borderId="0" xfId="33" applyFont="1" applyBorder="1" applyAlignment="1" applyProtection="1">
      <alignment horizontal="left" wrapText="1" shrinkToFit="1"/>
    </xf>
    <xf numFmtId="0" fontId="39" fillId="26" borderId="66" xfId="0" applyNumberFormat="1" applyFont="1" applyFill="1" applyBorder="1" applyAlignment="1" applyProtection="1">
      <alignment horizontal="center" vertical="center" shrinkToFit="1"/>
    </xf>
    <xf numFmtId="0" fontId="39" fillId="26" borderId="67" xfId="0" applyNumberFormat="1" applyFont="1" applyFill="1" applyBorder="1" applyAlignment="1" applyProtection="1">
      <alignment horizontal="center" vertical="center" shrinkToFit="1"/>
    </xf>
    <xf numFmtId="0" fontId="39" fillId="26" borderId="68" xfId="0" applyNumberFormat="1" applyFont="1" applyFill="1" applyBorder="1" applyAlignment="1" applyProtection="1">
      <alignment horizontal="center" vertical="center" shrinkToFit="1"/>
    </xf>
    <xf numFmtId="0" fontId="27" fillId="16" borderId="96" xfId="33" applyFont="1" applyFill="1" applyBorder="1" applyAlignment="1" applyProtection="1">
      <alignment horizontal="center" vertical="center" shrinkToFit="1"/>
      <protection locked="0"/>
    </xf>
    <xf numFmtId="0" fontId="27" fillId="16" borderId="97" xfId="33" applyFont="1" applyFill="1" applyBorder="1" applyAlignment="1" applyProtection="1">
      <alignment horizontal="center" vertical="center" shrinkToFit="1"/>
      <protection locked="0"/>
    </xf>
    <xf numFmtId="0" fontId="27" fillId="16" borderId="98" xfId="33" applyFont="1" applyFill="1" applyBorder="1" applyAlignment="1" applyProtection="1">
      <alignment horizontal="center" vertical="center" shrinkToFit="1"/>
      <protection locked="0"/>
    </xf>
    <xf numFmtId="0" fontId="34" fillId="0" borderId="15" xfId="33" applyFont="1" applyBorder="1" applyAlignment="1" applyProtection="1">
      <alignment horizontal="center" vertical="center" wrapText="1"/>
    </xf>
    <xf numFmtId="0" fontId="34" fillId="0" borderId="17" xfId="33" applyFont="1" applyBorder="1" applyAlignment="1" applyProtection="1">
      <alignment horizontal="center" vertical="center" wrapText="1"/>
    </xf>
    <xf numFmtId="0" fontId="34" fillId="0" borderId="18" xfId="33" applyFont="1" applyBorder="1" applyAlignment="1" applyProtection="1">
      <alignment horizontal="center" vertical="center" wrapText="1"/>
    </xf>
    <xf numFmtId="0" fontId="27" fillId="16" borderId="99" xfId="33" applyFont="1" applyFill="1" applyBorder="1" applyAlignment="1" applyProtection="1">
      <alignment horizontal="center" vertical="center" shrinkToFit="1"/>
      <protection locked="0"/>
    </xf>
    <xf numFmtId="0" fontId="27" fillId="16" borderId="100" xfId="33" applyFont="1" applyFill="1" applyBorder="1" applyAlignment="1" applyProtection="1">
      <alignment horizontal="center" vertical="center" shrinkToFit="1"/>
      <protection locked="0"/>
    </xf>
    <xf numFmtId="0" fontId="27" fillId="16" borderId="101" xfId="33" applyFont="1" applyFill="1" applyBorder="1" applyAlignment="1" applyProtection="1">
      <alignment horizontal="center" vertical="center" shrinkToFit="1"/>
      <protection locked="0"/>
    </xf>
    <xf numFmtId="0" fontId="34" fillId="0" borderId="33" xfId="33" applyFont="1" applyBorder="1" applyAlignment="1" applyProtection="1">
      <alignment horizontal="center" vertical="center" wrapText="1"/>
    </xf>
    <xf numFmtId="0" fontId="34" fillId="0" borderId="0" xfId="33" applyFont="1" applyBorder="1" applyAlignment="1" applyProtection="1">
      <alignment horizontal="center" vertical="center" wrapText="1"/>
    </xf>
    <xf numFmtId="0" fontId="34" fillId="0" borderId="34" xfId="33" applyFont="1" applyBorder="1" applyAlignment="1" applyProtection="1">
      <alignment horizontal="center" vertical="center" wrapText="1"/>
    </xf>
    <xf numFmtId="38" fontId="23" fillId="0" borderId="83" xfId="43" applyFont="1" applyFill="1" applyBorder="1" applyAlignment="1" applyProtection="1">
      <alignment horizontal="center" vertical="center" shrinkToFit="1"/>
    </xf>
    <xf numFmtId="0" fontId="38" fillId="27" borderId="67" xfId="33" applyFont="1" applyFill="1" applyBorder="1" applyAlignment="1">
      <alignment horizontal="center"/>
    </xf>
    <xf numFmtId="0" fontId="38" fillId="27" borderId="68" xfId="33" applyFont="1" applyFill="1" applyBorder="1" applyAlignment="1">
      <alignment horizontal="center"/>
    </xf>
    <xf numFmtId="0" fontId="38" fillId="0" borderId="67" xfId="33" applyFont="1" applyBorder="1" applyAlignment="1">
      <alignment horizontal="center"/>
    </xf>
    <xf numFmtId="0" fontId="38" fillId="0" borderId="68" xfId="33" applyFont="1" applyBorder="1" applyAlignment="1">
      <alignment horizontal="center"/>
    </xf>
    <xf numFmtId="0" fontId="27" fillId="16" borderId="87" xfId="33" applyFont="1" applyFill="1" applyBorder="1" applyAlignment="1" applyProtection="1">
      <alignment horizontal="center" vertical="center" shrinkToFit="1"/>
      <protection locked="0"/>
    </xf>
    <xf numFmtId="0" fontId="27" fillId="16" borderId="19" xfId="33" applyFont="1" applyFill="1" applyBorder="1" applyAlignment="1" applyProtection="1">
      <alignment horizontal="center" vertical="center" shrinkToFit="1"/>
      <protection locked="0"/>
    </xf>
    <xf numFmtId="38" fontId="23" fillId="0" borderId="72" xfId="43" applyFont="1" applyFill="1" applyBorder="1" applyAlignment="1" applyProtection="1">
      <alignment horizontal="center" vertical="center" shrinkToFit="1"/>
    </xf>
    <xf numFmtId="0" fontId="20" fillId="0" borderId="27" xfId="33" applyFont="1" applyBorder="1" applyAlignment="1">
      <alignment horizontal="center" vertical="center"/>
    </xf>
    <xf numFmtId="0" fontId="20" fillId="0" borderId="31" xfId="33" applyFont="1" applyBorder="1" applyAlignment="1">
      <alignment horizontal="center" vertical="center"/>
    </xf>
    <xf numFmtId="0" fontId="27" fillId="16" borderId="102" xfId="33" applyFont="1" applyFill="1" applyBorder="1" applyAlignment="1" applyProtection="1">
      <alignment horizontal="center" vertical="center" shrinkToFit="1"/>
      <protection locked="0"/>
    </xf>
    <xf numFmtId="0" fontId="27" fillId="16" borderId="103" xfId="33" applyFont="1" applyFill="1" applyBorder="1" applyAlignment="1" applyProtection="1">
      <alignment horizontal="center" vertical="center" shrinkToFit="1"/>
      <protection locked="0"/>
    </xf>
    <xf numFmtId="38" fontId="23" fillId="0" borderId="56" xfId="43" applyFont="1" applyFill="1" applyBorder="1" applyAlignment="1" applyProtection="1">
      <alignment horizontal="center" vertical="center" shrinkToFit="1"/>
    </xf>
    <xf numFmtId="0" fontId="20" fillId="0" borderId="0" xfId="33" applyFont="1" applyBorder="1" applyAlignment="1">
      <alignment horizontal="center" vertical="center"/>
    </xf>
    <xf numFmtId="0" fontId="20" fillId="0" borderId="55" xfId="33" applyFont="1" applyBorder="1" applyAlignment="1">
      <alignment horizontal="center" vertical="center"/>
    </xf>
    <xf numFmtId="0" fontId="40" fillId="16" borderId="72" xfId="33" applyFont="1" applyFill="1" applyBorder="1" applyAlignment="1" applyProtection="1">
      <alignment horizontal="center" vertical="center" shrinkToFit="1"/>
      <protection locked="0"/>
    </xf>
    <xf numFmtId="0" fontId="40" fillId="16" borderId="17" xfId="33" applyFont="1" applyFill="1" applyBorder="1" applyAlignment="1" applyProtection="1">
      <alignment horizontal="center" vertical="center" shrinkToFit="1"/>
      <protection locked="0"/>
    </xf>
    <xf numFmtId="0" fontId="40" fillId="16" borderId="73" xfId="33" applyFont="1" applyFill="1" applyBorder="1" applyAlignment="1" applyProtection="1">
      <alignment horizontal="center" vertical="center" shrinkToFit="1"/>
      <protection locked="0"/>
    </xf>
    <xf numFmtId="0" fontId="40" fillId="16" borderId="56" xfId="33" applyFont="1" applyFill="1" applyBorder="1" applyAlignment="1" applyProtection="1">
      <alignment horizontal="center" vertical="center" shrinkToFit="1"/>
      <protection locked="0"/>
    </xf>
    <xf numFmtId="0" fontId="40" fillId="16" borderId="0" xfId="33" applyFont="1" applyFill="1" applyBorder="1" applyAlignment="1" applyProtection="1">
      <alignment horizontal="center" vertical="center" shrinkToFit="1"/>
      <protection locked="0"/>
    </xf>
    <xf numFmtId="0" fontId="40" fillId="16" borderId="55" xfId="33" applyFont="1" applyFill="1" applyBorder="1" applyAlignment="1" applyProtection="1">
      <alignment horizontal="center" vertical="center" shrinkToFit="1"/>
      <protection locked="0"/>
    </xf>
    <xf numFmtId="0" fontId="27" fillId="0" borderId="15" xfId="33" applyFont="1" applyFill="1" applyBorder="1" applyAlignment="1" applyProtection="1">
      <alignment horizontal="center" shrinkToFit="1"/>
    </xf>
    <xf numFmtId="0" fontId="27" fillId="0" borderId="17" xfId="33" applyFont="1" applyFill="1" applyBorder="1" applyAlignment="1" applyProtection="1">
      <alignment horizontal="center" shrinkToFit="1"/>
    </xf>
    <xf numFmtId="0" fontId="27" fillId="0" borderId="18" xfId="33" applyFont="1" applyFill="1" applyBorder="1" applyAlignment="1" applyProtection="1">
      <alignment horizontal="center" shrinkToFit="1"/>
    </xf>
    <xf numFmtId="178" fontId="23" fillId="0" borderId="33" xfId="33" applyNumberFormat="1" applyFont="1" applyFill="1" applyBorder="1" applyAlignment="1" applyProtection="1">
      <alignment horizontal="center"/>
    </xf>
    <xf numFmtId="178" fontId="23" fillId="0" borderId="0" xfId="33" applyNumberFormat="1" applyFont="1" applyFill="1" applyBorder="1" applyAlignment="1" applyProtection="1">
      <alignment horizontal="center"/>
    </xf>
    <xf numFmtId="178" fontId="23" fillId="0" borderId="34" xfId="33" applyNumberFormat="1" applyFont="1" applyFill="1" applyBorder="1" applyAlignment="1" applyProtection="1">
      <alignment horizontal="center"/>
    </xf>
    <xf numFmtId="0" fontId="23" fillId="0" borderId="33" xfId="33" applyFont="1" applyBorder="1" applyAlignment="1" applyProtection="1">
      <alignment horizontal="center"/>
    </xf>
    <xf numFmtId="0" fontId="23" fillId="0" borderId="0" xfId="33" applyFont="1" applyBorder="1" applyAlignment="1" applyProtection="1">
      <alignment horizontal="center"/>
    </xf>
    <xf numFmtId="0" fontId="23" fillId="0" borderId="34" xfId="33" applyFont="1" applyBorder="1" applyAlignment="1" applyProtection="1">
      <alignment horizontal="center"/>
    </xf>
    <xf numFmtId="0" fontId="27" fillId="0" borderId="66" xfId="33" applyFont="1" applyFill="1" applyBorder="1" applyAlignment="1" applyProtection="1">
      <alignment horizontal="center" shrinkToFit="1"/>
    </xf>
    <xf numFmtId="0" fontId="27" fillId="0" borderId="67" xfId="33" applyFont="1" applyFill="1" applyBorder="1" applyAlignment="1" applyProtection="1">
      <alignment horizontal="center" shrinkToFit="1"/>
    </xf>
    <xf numFmtId="0" fontId="27" fillId="0" borderId="68" xfId="33" applyFont="1" applyFill="1" applyBorder="1" applyAlignment="1" applyProtection="1">
      <alignment horizontal="center" shrinkToFit="1"/>
    </xf>
    <xf numFmtId="0" fontId="27" fillId="16" borderId="104" xfId="33" applyFont="1" applyFill="1" applyBorder="1" applyAlignment="1" applyProtection="1">
      <alignment horizontal="left" vertical="center" shrinkToFit="1"/>
      <protection locked="0"/>
    </xf>
    <xf numFmtId="0" fontId="27" fillId="16" borderId="105" xfId="33" applyFont="1" applyFill="1" applyBorder="1" applyAlignment="1" applyProtection="1">
      <alignment horizontal="left" vertical="center" shrinkToFit="1"/>
      <protection locked="0"/>
    </xf>
    <xf numFmtId="0" fontId="27" fillId="16" borderId="106" xfId="33" applyFont="1" applyFill="1" applyBorder="1" applyAlignment="1" applyProtection="1">
      <alignment horizontal="left" vertical="center" shrinkToFit="1"/>
      <protection locked="0"/>
    </xf>
    <xf numFmtId="0" fontId="23" fillId="0" borderId="106" xfId="33" applyFont="1" applyBorder="1" applyAlignment="1" applyProtection="1">
      <alignment horizontal="center" vertical="center"/>
    </xf>
    <xf numFmtId="176" fontId="32" fillId="16" borderId="106" xfId="43" applyNumberFormat="1" applyFont="1" applyFill="1" applyBorder="1" applyAlignment="1" applyProtection="1">
      <alignment vertical="center" shrinkToFit="1"/>
      <protection locked="0"/>
    </xf>
    <xf numFmtId="176" fontId="32" fillId="0" borderId="106" xfId="43" applyNumberFormat="1" applyFont="1" applyBorder="1" applyAlignment="1" applyProtection="1">
      <alignment vertical="center" shrinkToFit="1"/>
    </xf>
    <xf numFmtId="176" fontId="32" fillId="0" borderId="107" xfId="43" applyNumberFormat="1" applyFont="1" applyBorder="1" applyAlignment="1" applyProtection="1">
      <alignment vertical="center" shrinkToFit="1"/>
    </xf>
    <xf numFmtId="176" fontId="32" fillId="0" borderId="108" xfId="43" applyNumberFormat="1" applyFont="1" applyBorder="1" applyAlignment="1" applyProtection="1">
      <alignment vertical="center" shrinkToFit="1"/>
    </xf>
    <xf numFmtId="0" fontId="26" fillId="0" borderId="104" xfId="33" applyFont="1" applyBorder="1" applyAlignment="1" applyProtection="1">
      <alignment horizontal="center" vertical="center"/>
    </xf>
    <xf numFmtId="0" fontId="26" fillId="0" borderId="106" xfId="33" applyFont="1" applyBorder="1" applyAlignment="1" applyProtection="1">
      <alignment horizontal="center" vertical="center"/>
    </xf>
    <xf numFmtId="0" fontId="27" fillId="16" borderId="107" xfId="33" applyFont="1" applyFill="1" applyBorder="1" applyAlignment="1" applyProtection="1">
      <alignment horizontal="left" vertical="center" shrinkToFit="1"/>
      <protection locked="0"/>
    </xf>
    <xf numFmtId="178" fontId="23" fillId="0" borderId="66" xfId="33" applyNumberFormat="1" applyFont="1" applyFill="1" applyBorder="1" applyAlignment="1" applyProtection="1">
      <alignment horizontal="center"/>
    </xf>
    <xf numFmtId="178" fontId="23" fillId="0" borderId="67" xfId="33" applyNumberFormat="1" applyFont="1" applyFill="1" applyBorder="1" applyAlignment="1" applyProtection="1">
      <alignment horizontal="center"/>
    </xf>
    <xf numFmtId="178" fontId="23" fillId="0" borderId="68" xfId="33" applyNumberFormat="1" applyFont="1" applyFill="1" applyBorder="1" applyAlignment="1" applyProtection="1">
      <alignment horizontal="center"/>
    </xf>
    <xf numFmtId="0" fontId="23" fillId="0" borderId="66" xfId="33" applyFont="1" applyBorder="1" applyAlignment="1" applyProtection="1">
      <alignment horizontal="center"/>
    </xf>
    <xf numFmtId="0" fontId="23" fillId="0" borderId="67" xfId="33" applyFont="1" applyBorder="1" applyAlignment="1" applyProtection="1">
      <alignment horizontal="center"/>
    </xf>
    <xf numFmtId="0" fontId="23" fillId="0" borderId="68" xfId="33" applyFont="1" applyBorder="1" applyAlignment="1" applyProtection="1">
      <alignment horizontal="center"/>
    </xf>
    <xf numFmtId="0" fontId="23" fillId="0" borderId="66" xfId="33" applyFont="1" applyFill="1" applyBorder="1" applyAlignment="1" applyProtection="1">
      <alignment horizontal="center" shrinkToFit="1"/>
    </xf>
    <xf numFmtId="0" fontId="23" fillId="0" borderId="67" xfId="33" applyFont="1" applyFill="1" applyBorder="1" applyAlignment="1" applyProtection="1">
      <alignment horizontal="center" shrinkToFit="1"/>
    </xf>
    <xf numFmtId="0" fontId="23" fillId="0" borderId="68" xfId="33" applyFont="1" applyFill="1" applyBorder="1" applyAlignment="1" applyProtection="1">
      <alignment horizontal="center" shrinkToFit="1"/>
    </xf>
    <xf numFmtId="0" fontId="26" fillId="0" borderId="67" xfId="33" applyFont="1" applyBorder="1" applyAlignment="1" applyProtection="1">
      <alignment horizontal="center" vertical="center" shrinkToFit="1"/>
    </xf>
    <xf numFmtId="0" fontId="26" fillId="0" borderId="0" xfId="33" applyFont="1" applyBorder="1" applyAlignment="1" applyProtection="1">
      <alignment horizontal="center" vertical="center"/>
    </xf>
    <xf numFmtId="0" fontId="23" fillId="0" borderId="0" xfId="33" applyFont="1" applyBorder="1" applyAlignment="1" applyProtection="1">
      <alignment horizontal="center" vertical="center"/>
    </xf>
    <xf numFmtId="38" fontId="26" fillId="0" borderId="0" xfId="43" applyFont="1" applyBorder="1" applyAlignment="1" applyProtection="1">
      <alignment horizontal="center" vertical="center"/>
    </xf>
    <xf numFmtId="0" fontId="6" fillId="0" borderId="0" xfId="33" applyBorder="1" applyAlignment="1" applyProtection="1">
      <alignment horizontal="center" vertical="center"/>
    </xf>
    <xf numFmtId="0" fontId="26" fillId="0" borderId="0" xfId="33" applyFont="1" applyBorder="1" applyAlignment="1" applyProtection="1">
      <alignment horizontal="center" vertical="center" shrinkToFit="1"/>
    </xf>
    <xf numFmtId="38" fontId="26" fillId="0" borderId="0" xfId="43" applyFont="1" applyBorder="1" applyAlignment="1" applyProtection="1">
      <alignment horizontal="center" vertical="center" shrinkToFit="1"/>
    </xf>
    <xf numFmtId="0" fontId="0" fillId="0" borderId="0" xfId="33" applyFont="1" applyAlignment="1" applyProtection="1">
      <alignment horizontal="left" vertical="center" shrinkToFit="1"/>
    </xf>
    <xf numFmtId="0" fontId="6" fillId="0" borderId="0" xfId="33" applyBorder="1" applyAlignment="1" applyProtection="1">
      <alignment horizontal="left" vertical="center" shrinkToFit="1"/>
    </xf>
    <xf numFmtId="38" fontId="34" fillId="0" borderId="0" xfId="43" applyFont="1" applyBorder="1" applyAlignment="1" applyProtection="1">
      <alignment horizontal="right" vertical="top" shrinkToFit="1"/>
    </xf>
    <xf numFmtId="0" fontId="6" fillId="0" borderId="0" xfId="33" applyFont="1" applyBorder="1" applyAlignment="1" applyProtection="1">
      <alignment horizontal="center" vertical="top" shrinkToFit="1"/>
    </xf>
    <xf numFmtId="0" fontId="0" fillId="0" borderId="0" xfId="33" applyFont="1" applyAlignment="1" applyProtection="1">
      <alignment horizontal="center" vertical="top" shrinkToFit="1"/>
    </xf>
    <xf numFmtId="0" fontId="41" fillId="0" borderId="0" xfId="33" applyFont="1" applyAlignment="1" applyProtection="1">
      <alignment horizontal="left" vertical="top" wrapText="1"/>
    </xf>
    <xf numFmtId="0" fontId="28" fillId="16" borderId="109" xfId="33" applyFont="1" applyFill="1" applyBorder="1" applyAlignment="1" applyProtection="1">
      <alignment horizontal="center" vertical="center"/>
      <protection locked="0"/>
    </xf>
    <xf numFmtId="0" fontId="28" fillId="16" borderId="94" xfId="33" applyFont="1" applyFill="1" applyBorder="1" applyAlignment="1" applyProtection="1">
      <alignment horizontal="center" vertical="center"/>
      <protection locked="0"/>
    </xf>
    <xf numFmtId="0" fontId="28" fillId="16" borderId="95" xfId="33" applyFont="1" applyFill="1" applyBorder="1" applyAlignment="1" applyProtection="1">
      <alignment horizontal="center" vertical="center"/>
      <protection locked="0"/>
    </xf>
    <xf numFmtId="0" fontId="20" fillId="0" borderId="0" xfId="33" applyFont="1" applyFill="1" applyBorder="1" applyAlignment="1" applyProtection="1">
      <alignment horizontal="left" vertical="center" shrinkToFit="1"/>
    </xf>
    <xf numFmtId="0" fontId="32" fillId="16" borderId="15" xfId="33" applyFont="1" applyFill="1" applyBorder="1" applyAlignment="1" applyProtection="1">
      <alignment vertical="center" shrinkToFit="1"/>
      <protection locked="0"/>
    </xf>
    <xf numFmtId="0" fontId="32" fillId="16" borderId="17" xfId="33" applyFont="1" applyFill="1" applyBorder="1" applyAlignment="1" applyProtection="1">
      <alignment vertical="center" shrinkToFit="1"/>
      <protection locked="0"/>
    </xf>
    <xf numFmtId="0" fontId="32" fillId="16" borderId="18" xfId="33" applyFont="1" applyFill="1" applyBorder="1" applyAlignment="1" applyProtection="1">
      <alignment vertical="center" shrinkToFit="1"/>
      <protection locked="0"/>
    </xf>
    <xf numFmtId="178" fontId="32" fillId="0" borderId="21" xfId="33" applyNumberFormat="1" applyFont="1" applyFill="1" applyBorder="1" applyAlignment="1" applyProtection="1">
      <alignment vertical="center" shrinkToFit="1"/>
    </xf>
    <xf numFmtId="0" fontId="20" fillId="0" borderId="32" xfId="33" applyFont="1" applyBorder="1" applyProtection="1">
      <alignment vertical="center"/>
    </xf>
    <xf numFmtId="0" fontId="20" fillId="0" borderId="27" xfId="33" applyFont="1" applyBorder="1" applyProtection="1">
      <alignment vertical="center"/>
    </xf>
    <xf numFmtId="0" fontId="20" fillId="0" borderId="31" xfId="33" applyFont="1" applyBorder="1" applyProtection="1">
      <alignment vertical="center"/>
    </xf>
    <xf numFmtId="38" fontId="23" fillId="0" borderId="69" xfId="43" applyFont="1" applyFill="1" applyBorder="1" applyAlignment="1" applyProtection="1">
      <alignment horizontal="center" vertical="center" shrinkToFit="1"/>
    </xf>
    <xf numFmtId="0" fontId="27" fillId="16" borderId="66" xfId="33" applyFont="1" applyFill="1" applyBorder="1" applyAlignment="1" applyProtection="1">
      <alignment horizontal="center" vertical="center" shrinkToFit="1"/>
      <protection locked="0"/>
    </xf>
    <xf numFmtId="0" fontId="27" fillId="16" borderId="67" xfId="33" applyFont="1" applyFill="1" applyBorder="1" applyAlignment="1" applyProtection="1">
      <alignment horizontal="center" vertical="center" shrinkToFit="1"/>
      <protection locked="0"/>
    </xf>
    <xf numFmtId="0" fontId="27" fillId="0" borderId="31" xfId="33" applyFont="1" applyFill="1" applyBorder="1" applyAlignment="1" applyProtection="1">
      <alignment vertical="center" shrinkToFit="1"/>
      <protection locked="0"/>
    </xf>
    <xf numFmtId="0" fontId="27" fillId="0" borderId="0" xfId="33" applyFont="1" applyFill="1" applyBorder="1" applyAlignment="1" applyProtection="1">
      <alignment vertical="center" shrinkToFit="1"/>
      <protection locked="0"/>
    </xf>
    <xf numFmtId="0" fontId="20" fillId="0" borderId="0" xfId="33" applyFont="1" applyAlignment="1" applyProtection="1">
      <alignment vertical="center" wrapText="1"/>
    </xf>
    <xf numFmtId="0" fontId="20" fillId="0" borderId="0" xfId="33" applyFont="1" applyAlignment="1" applyProtection="1">
      <alignment vertical="center"/>
    </xf>
    <xf numFmtId="0" fontId="0" fillId="0" borderId="0" xfId="0" applyAlignment="1">
      <alignment vertical="center"/>
    </xf>
    <xf numFmtId="0" fontId="20" fillId="0" borderId="34" xfId="33" applyFont="1" applyBorder="1" applyAlignment="1" applyProtection="1">
      <alignment horizontal="left" vertical="center"/>
    </xf>
    <xf numFmtId="0" fontId="26" fillId="0" borderId="17" xfId="33" applyFont="1" applyFill="1" applyBorder="1" applyAlignment="1" applyProtection="1">
      <alignment vertical="center"/>
    </xf>
    <xf numFmtId="0" fontId="20" fillId="0" borderId="17" xfId="33" applyFont="1" applyFill="1" applyBorder="1" applyProtection="1">
      <alignment vertical="center"/>
    </xf>
    <xf numFmtId="49" fontId="26" fillId="0" borderId="17" xfId="33" applyNumberFormat="1" applyFont="1" applyFill="1" applyBorder="1" applyAlignment="1" applyProtection="1">
      <alignment vertical="center" shrinkToFit="1"/>
    </xf>
    <xf numFmtId="0" fontId="0" fillId="0" borderId="17" xfId="0" applyBorder="1" applyAlignment="1" applyProtection="1">
      <alignment vertical="center"/>
    </xf>
    <xf numFmtId="0" fontId="26" fillId="0" borderId="17" xfId="33" applyFont="1" applyFill="1" applyBorder="1" applyAlignment="1" applyProtection="1">
      <alignment vertical="center" shrinkToFit="1"/>
    </xf>
    <xf numFmtId="0" fontId="20" fillId="0" borderId="18" xfId="33" applyFont="1" applyFill="1" applyBorder="1" applyProtection="1">
      <alignment vertical="center"/>
    </xf>
    <xf numFmtId="0" fontId="20" fillId="0" borderId="15" xfId="33" applyFont="1" applyBorder="1" applyProtection="1">
      <alignment vertical="center"/>
    </xf>
    <xf numFmtId="0" fontId="23" fillId="0" borderId="0" xfId="33" applyFont="1" applyBorder="1" applyAlignment="1" applyProtection="1">
      <alignment horizontal="left" vertical="top" wrapText="1"/>
    </xf>
    <xf numFmtId="0" fontId="23" fillId="0" borderId="34" xfId="33" applyFont="1" applyBorder="1" applyAlignment="1" applyProtection="1">
      <alignment horizontal="left" vertical="top" wrapText="1"/>
    </xf>
    <xf numFmtId="0" fontId="23" fillId="0" borderId="17" xfId="33" applyFont="1" applyBorder="1" applyAlignment="1" applyProtection="1">
      <alignment horizontal="center" vertical="center"/>
    </xf>
    <xf numFmtId="0" fontId="25" fillId="0" borderId="15" xfId="33" applyFont="1" applyBorder="1" applyAlignment="1" applyProtection="1">
      <alignment horizontal="center" vertical="center" wrapText="1"/>
    </xf>
    <xf numFmtId="0" fontId="25" fillId="0" borderId="17" xfId="33" applyFont="1" applyBorder="1" applyAlignment="1" applyProtection="1">
      <alignment horizontal="center" vertical="center" wrapText="1"/>
    </xf>
    <xf numFmtId="0" fontId="25" fillId="0" borderId="18" xfId="33" applyFont="1" applyBorder="1" applyAlignment="1" applyProtection="1">
      <alignment horizontal="center" vertical="center" wrapText="1"/>
    </xf>
    <xf numFmtId="0" fontId="20" fillId="0" borderId="0" xfId="33" applyFont="1" applyAlignment="1">
      <alignment vertical="center"/>
    </xf>
    <xf numFmtId="0" fontId="23" fillId="0" borderId="0" xfId="33" applyFont="1" applyAlignment="1">
      <alignment vertical="center" wrapText="1"/>
    </xf>
    <xf numFmtId="0" fontId="42" fillId="0" borderId="0" xfId="0" applyFont="1" applyAlignment="1">
      <alignment vertical="center" wrapText="1"/>
    </xf>
    <xf numFmtId="0" fontId="23" fillId="0" borderId="15" xfId="33" applyFont="1" applyBorder="1" applyAlignment="1">
      <alignment horizontal="center" vertical="center" shrinkToFit="1"/>
    </xf>
    <xf numFmtId="0" fontId="42" fillId="0" borderId="17" xfId="0" applyFont="1" applyBorder="1" applyAlignment="1">
      <alignment horizontal="center" vertical="center" shrinkToFit="1"/>
    </xf>
    <xf numFmtId="0" fontId="42" fillId="0" borderId="18" xfId="0" applyFont="1" applyBorder="1" applyAlignment="1">
      <alignment horizontal="center" vertical="center" shrinkToFit="1"/>
    </xf>
    <xf numFmtId="0" fontId="23" fillId="0" borderId="39" xfId="33" applyFont="1" applyBorder="1" applyAlignment="1">
      <alignment horizontal="center" vertical="center" shrinkToFit="1"/>
    </xf>
    <xf numFmtId="0" fontId="42" fillId="0" borderId="40" xfId="0" applyFont="1" applyBorder="1" applyAlignment="1">
      <alignment horizontal="center" vertical="center" shrinkToFit="1"/>
    </xf>
    <xf numFmtId="0" fontId="0" fillId="0" borderId="41" xfId="0" applyBorder="1" applyAlignment="1">
      <alignment horizontal="center" vertical="center" shrinkToFit="1"/>
    </xf>
    <xf numFmtId="0" fontId="20" fillId="0" borderId="33" xfId="33" applyFont="1" applyBorder="1" applyAlignment="1" applyProtection="1">
      <alignment horizontal="left" vertical="center"/>
    </xf>
    <xf numFmtId="0" fontId="32" fillId="16" borderId="33" xfId="33" applyFont="1" applyFill="1" applyBorder="1" applyAlignment="1" applyProtection="1">
      <alignment vertical="center" shrinkToFit="1"/>
      <protection locked="0"/>
    </xf>
    <xf numFmtId="0" fontId="32" fillId="16" borderId="0" xfId="33" applyFont="1" applyFill="1" applyBorder="1" applyAlignment="1" applyProtection="1">
      <alignment vertical="center" shrinkToFit="1"/>
      <protection locked="0"/>
    </xf>
    <xf numFmtId="0" fontId="32" fillId="16" borderId="34" xfId="33" applyFont="1" applyFill="1" applyBorder="1" applyAlignment="1" applyProtection="1">
      <alignment vertical="center" shrinkToFit="1"/>
      <protection locked="0"/>
    </xf>
    <xf numFmtId="0" fontId="23" fillId="0" borderId="52" xfId="33" applyFont="1" applyBorder="1" applyAlignment="1">
      <alignment horizontal="center" vertical="center" shrinkToFit="1"/>
    </xf>
    <xf numFmtId="0" fontId="23" fillId="0" borderId="21" xfId="33" applyFont="1" applyBorder="1" applyAlignment="1">
      <alignment horizontal="center" vertical="center" shrinkToFit="1"/>
    </xf>
    <xf numFmtId="0" fontId="20" fillId="0" borderId="56" xfId="33" applyFont="1" applyBorder="1" applyProtection="1">
      <alignment vertical="center"/>
    </xf>
    <xf numFmtId="0" fontId="20" fillId="0" borderId="55" xfId="33" applyFont="1" applyBorder="1" applyProtection="1">
      <alignment vertical="center"/>
    </xf>
    <xf numFmtId="0" fontId="27" fillId="0" borderId="55" xfId="33" applyFont="1" applyFill="1" applyBorder="1" applyAlignment="1" applyProtection="1">
      <alignment vertical="center" shrinkToFit="1"/>
      <protection locked="0"/>
    </xf>
    <xf numFmtId="0" fontId="27" fillId="16" borderId="41" xfId="33" applyFont="1" applyFill="1" applyBorder="1" applyAlignment="1" applyProtection="1">
      <alignment horizontal="center" vertical="center" shrinkToFit="1"/>
      <protection locked="0"/>
    </xf>
    <xf numFmtId="0" fontId="26" fillId="0" borderId="0" xfId="33" applyFont="1" applyBorder="1" applyAlignment="1" applyProtection="1">
      <alignment vertical="center"/>
    </xf>
    <xf numFmtId="0" fontId="23" fillId="0" borderId="110" xfId="33" applyFont="1" applyBorder="1" applyAlignment="1" applyProtection="1">
      <alignment horizontal="center" vertical="center"/>
    </xf>
    <xf numFmtId="49" fontId="26" fillId="0" borderId="0" xfId="33" applyNumberFormat="1" applyFont="1" applyFill="1" applyBorder="1" applyAlignment="1" applyProtection="1">
      <alignment vertical="center" shrinkToFit="1"/>
    </xf>
    <xf numFmtId="0" fontId="23" fillId="0" borderId="34" xfId="33" applyFont="1" applyFill="1" applyBorder="1" applyAlignment="1" applyProtection="1">
      <alignment vertical="center"/>
    </xf>
    <xf numFmtId="0" fontId="20" fillId="0" borderId="33" xfId="33" applyFont="1" applyBorder="1" applyProtection="1">
      <alignment vertical="center"/>
    </xf>
    <xf numFmtId="0" fontId="20" fillId="0" borderId="34" xfId="33" applyFont="1" applyBorder="1" applyProtection="1">
      <alignment vertical="center"/>
    </xf>
    <xf numFmtId="0" fontId="22" fillId="16" borderId="0" xfId="33" applyFont="1" applyFill="1" applyBorder="1" applyAlignment="1" applyProtection="1">
      <alignment horizontal="left" vertical="center" shrinkToFit="1"/>
      <protection locked="0"/>
    </xf>
    <xf numFmtId="0" fontId="22" fillId="16" borderId="110" xfId="33" applyFont="1" applyFill="1" applyBorder="1" applyAlignment="1" applyProtection="1">
      <alignment horizontal="left" vertical="center" shrinkToFit="1"/>
      <protection locked="0"/>
    </xf>
    <xf numFmtId="0" fontId="23" fillId="0" borderId="111" xfId="33" applyFont="1" applyBorder="1" applyAlignment="1" applyProtection="1">
      <alignment horizontal="left" vertical="top" wrapText="1"/>
    </xf>
    <xf numFmtId="0" fontId="25" fillId="0" borderId="33" xfId="33" applyFont="1" applyBorder="1" applyAlignment="1" applyProtection="1">
      <alignment horizontal="center" vertical="center" wrapText="1"/>
    </xf>
    <xf numFmtId="0" fontId="25" fillId="0" borderId="0" xfId="33" applyFont="1" applyBorder="1" applyAlignment="1" applyProtection="1">
      <alignment horizontal="center" vertical="center" wrapText="1"/>
    </xf>
    <xf numFmtId="0" fontId="25" fillId="0" borderId="34" xfId="33" applyFont="1" applyBorder="1" applyAlignment="1" applyProtection="1">
      <alignment horizontal="center" vertical="center" wrapText="1"/>
    </xf>
    <xf numFmtId="0" fontId="42" fillId="0" borderId="33" xfId="0" applyFont="1" applyBorder="1" applyAlignment="1">
      <alignment horizontal="center" vertical="center" shrinkToFit="1"/>
    </xf>
    <xf numFmtId="0" fontId="42" fillId="0" borderId="0" xfId="0" applyFont="1" applyBorder="1" applyAlignment="1">
      <alignment horizontal="center" vertical="center" shrinkToFit="1"/>
    </xf>
    <xf numFmtId="0" fontId="42" fillId="0" borderId="34" xfId="0" applyFont="1" applyBorder="1" applyAlignment="1">
      <alignment horizontal="center" vertical="center" shrinkToFit="1"/>
    </xf>
    <xf numFmtId="0" fontId="42" fillId="0" borderId="39" xfId="0" applyFont="1" applyBorder="1" applyAlignment="1">
      <alignment horizontal="center" vertical="center" shrinkToFit="1"/>
    </xf>
    <xf numFmtId="0" fontId="23" fillId="0" borderId="0" xfId="33" applyFont="1" applyAlignment="1" applyProtection="1">
      <alignment horizontal="center" vertical="center" wrapText="1"/>
    </xf>
    <xf numFmtId="0" fontId="34" fillId="0" borderId="17" xfId="33" applyFont="1" applyBorder="1" applyAlignment="1">
      <alignment horizontal="center" vertical="center" wrapText="1"/>
    </xf>
    <xf numFmtId="0" fontId="34" fillId="0" borderId="73" xfId="33" applyFont="1" applyBorder="1" applyAlignment="1">
      <alignment horizontal="center" vertical="center" wrapText="1"/>
    </xf>
    <xf numFmtId="0" fontId="26" fillId="0" borderId="34" xfId="33" applyFont="1" applyBorder="1" applyAlignment="1" applyProtection="1">
      <alignment horizontal="justify" vertical="top" wrapText="1"/>
    </xf>
    <xf numFmtId="0" fontId="26" fillId="0" borderId="0" xfId="33" applyFont="1" applyAlignment="1" applyProtection="1">
      <alignment horizontal="justify" vertical="top" wrapText="1"/>
    </xf>
    <xf numFmtId="0" fontId="27" fillId="16" borderId="68" xfId="33" applyFont="1" applyFill="1" applyBorder="1" applyAlignment="1" applyProtection="1">
      <alignment horizontal="center" vertical="center" shrinkToFit="1"/>
      <protection locked="0"/>
    </xf>
    <xf numFmtId="0" fontId="26" fillId="0" borderId="0" xfId="33" applyFont="1" applyAlignment="1" applyProtection="1">
      <alignment vertical="center"/>
    </xf>
    <xf numFmtId="0" fontId="24" fillId="0" borderId="0" xfId="33" applyFont="1" applyBorder="1" applyAlignment="1" applyProtection="1">
      <alignment horizontal="left" vertical="top" wrapText="1"/>
    </xf>
    <xf numFmtId="0" fontId="24" fillId="0" borderId="34" xfId="33" applyFont="1" applyBorder="1" applyAlignment="1" applyProtection="1">
      <alignment vertical="top" wrapText="1"/>
    </xf>
    <xf numFmtId="0" fontId="42" fillId="0" borderId="66" xfId="0" applyFont="1" applyBorder="1" applyAlignment="1">
      <alignment horizontal="center" vertical="center" shrinkToFit="1"/>
    </xf>
    <xf numFmtId="0" fontId="42" fillId="0" borderId="67" xfId="0" applyFont="1" applyBorder="1" applyAlignment="1">
      <alignment horizontal="center" vertical="center" shrinkToFit="1"/>
    </xf>
    <xf numFmtId="0" fontId="42" fillId="0" borderId="68" xfId="0" applyFont="1" applyBorder="1" applyAlignment="1">
      <alignment horizontal="center" vertical="center" shrinkToFit="1"/>
    </xf>
    <xf numFmtId="0" fontId="6" fillId="8" borderId="66" xfId="33" applyFont="1" applyFill="1" applyBorder="1" applyAlignment="1" applyProtection="1">
      <alignment horizontal="left" vertical="center" wrapText="1"/>
      <protection locked="0"/>
    </xf>
    <xf numFmtId="0" fontId="6" fillId="8" borderId="67" xfId="33" applyFont="1" applyFill="1" applyBorder="1" applyAlignment="1" applyProtection="1">
      <alignment horizontal="left" vertical="center" wrapText="1"/>
      <protection locked="0"/>
    </xf>
    <xf numFmtId="0" fontId="6" fillId="8" borderId="68" xfId="33" applyFont="1" applyFill="1" applyBorder="1" applyAlignment="1" applyProtection="1">
      <alignment horizontal="left" vertical="center" wrapText="1"/>
      <protection locked="0"/>
    </xf>
    <xf numFmtId="0" fontId="34" fillId="0" borderId="0" xfId="33" applyFont="1" applyBorder="1" applyAlignment="1">
      <alignment horizontal="center" vertical="center" wrapText="1"/>
    </xf>
    <xf numFmtId="0" fontId="34" fillId="0" borderId="55" xfId="33" applyFont="1" applyBorder="1" applyAlignment="1">
      <alignment horizontal="center" vertical="center" wrapText="1"/>
    </xf>
    <xf numFmtId="0" fontId="26" fillId="0" borderId="0" xfId="33" applyFont="1" applyFill="1" applyBorder="1" applyAlignment="1" applyProtection="1">
      <alignment vertical="center" shrinkToFit="1"/>
    </xf>
    <xf numFmtId="0" fontId="20" fillId="24" borderId="15" xfId="33" applyFont="1" applyFill="1" applyBorder="1" applyAlignment="1" applyProtection="1">
      <alignment horizontal="left" vertical="center" shrinkToFit="1"/>
      <protection locked="0"/>
    </xf>
    <xf numFmtId="0" fontId="0" fillId="24" borderId="17" xfId="0" applyFill="1" applyBorder="1" applyAlignment="1" applyProtection="1">
      <alignment horizontal="left" vertical="center" shrinkToFit="1"/>
      <protection locked="0"/>
    </xf>
    <xf numFmtId="0" fontId="0" fillId="24" borderId="18" xfId="0" applyFill="1" applyBorder="1" applyAlignment="1" applyProtection="1">
      <alignment horizontal="left" vertical="center" shrinkToFit="1"/>
      <protection locked="0"/>
    </xf>
    <xf numFmtId="0" fontId="20" fillId="24" borderId="17" xfId="33" applyFont="1" applyFill="1" applyBorder="1" applyAlignment="1" applyProtection="1">
      <alignment horizontal="left" vertical="center"/>
      <protection locked="0"/>
    </xf>
    <xf numFmtId="0" fontId="0" fillId="24" borderId="17" xfId="0" applyFont="1" applyFill="1" applyBorder="1" applyAlignment="1" applyProtection="1">
      <alignment horizontal="left" vertical="center"/>
      <protection locked="0"/>
    </xf>
    <xf numFmtId="0" fontId="0" fillId="24" borderId="18" xfId="0" applyFont="1" applyFill="1" applyBorder="1" applyAlignment="1" applyProtection="1">
      <alignment horizontal="left" vertical="center"/>
      <protection locked="0"/>
    </xf>
    <xf numFmtId="0" fontId="23" fillId="0" borderId="15" xfId="33" applyFont="1" applyBorder="1" applyAlignment="1">
      <alignment horizontal="center" vertical="center"/>
    </xf>
    <xf numFmtId="0" fontId="23" fillId="0" borderId="18" xfId="33" applyFont="1" applyBorder="1" applyAlignment="1">
      <alignment horizontal="center" vertical="center"/>
    </xf>
    <xf numFmtId="0" fontId="36" fillId="25" borderId="21" xfId="33" applyFont="1" applyFill="1" applyBorder="1" applyAlignment="1">
      <alignment horizontal="center" vertical="center" shrinkToFit="1"/>
    </xf>
    <xf numFmtId="0" fontId="29" fillId="25" borderId="21" xfId="33" applyFont="1" applyFill="1" applyBorder="1" applyAlignment="1">
      <alignment horizontal="center" vertical="center" shrinkToFit="1"/>
    </xf>
    <xf numFmtId="0" fontId="20" fillId="0" borderId="21" xfId="33" applyFont="1" applyBorder="1" applyAlignment="1">
      <alignment horizontal="center" vertical="top"/>
    </xf>
    <xf numFmtId="176" fontId="27" fillId="0" borderId="21" xfId="33" applyNumberFormat="1" applyFont="1" applyBorder="1">
      <alignment vertical="center"/>
    </xf>
    <xf numFmtId="176" fontId="32" fillId="0" borderId="21" xfId="33" applyNumberFormat="1" applyFont="1" applyBorder="1" applyAlignment="1">
      <alignment vertical="center" shrinkToFit="1"/>
    </xf>
    <xf numFmtId="0" fontId="23" fillId="0" borderId="15" xfId="33" applyFont="1" applyFill="1" applyBorder="1" applyAlignment="1" applyProtection="1">
      <alignment horizontal="distributed" vertical="center" wrapText="1" shrinkToFit="1"/>
    </xf>
    <xf numFmtId="0" fontId="23" fillId="0" borderId="17" xfId="33" applyFont="1" applyFill="1" applyBorder="1" applyAlignment="1" applyProtection="1">
      <alignment horizontal="distributed" vertical="center" shrinkToFit="1"/>
    </xf>
    <xf numFmtId="0" fontId="23" fillId="0" borderId="18" xfId="33" applyFont="1" applyFill="1" applyBorder="1" applyAlignment="1" applyProtection="1">
      <alignment horizontal="distributed" vertical="center" shrinkToFit="1"/>
    </xf>
    <xf numFmtId="0" fontId="23" fillId="0" borderId="48" xfId="33" applyFont="1" applyBorder="1" applyAlignment="1" applyProtection="1">
      <alignment horizontal="distributed" vertical="center" wrapText="1"/>
    </xf>
    <xf numFmtId="0" fontId="23" fillId="0" borderId="19" xfId="33" applyFont="1" applyBorder="1" applyAlignment="1" applyProtection="1">
      <alignment horizontal="distributed" vertical="center" wrapText="1"/>
    </xf>
    <xf numFmtId="0" fontId="34" fillId="0" borderId="15" xfId="33" applyFont="1" applyBorder="1" applyAlignment="1" applyProtection="1">
      <alignment horizontal="center" vertical="center" shrinkToFit="1"/>
    </xf>
    <xf numFmtId="0" fontId="34" fillId="0" borderId="18" xfId="33" applyFont="1" applyBorder="1" applyAlignment="1" applyProtection="1">
      <alignment horizontal="center" vertical="center" shrinkToFit="1"/>
    </xf>
    <xf numFmtId="0" fontId="23" fillId="0" borderId="0" xfId="33" applyFont="1" applyBorder="1" applyAlignment="1" applyProtection="1">
      <alignment horizontal="left" vertical="center"/>
    </xf>
    <xf numFmtId="0" fontId="0" fillId="24" borderId="33" xfId="0" applyFill="1" applyBorder="1" applyAlignment="1" applyProtection="1">
      <alignment horizontal="left" vertical="center" shrinkToFit="1"/>
      <protection locked="0"/>
    </xf>
    <xf numFmtId="0" fontId="0" fillId="24" borderId="0" xfId="0" applyFill="1" applyBorder="1" applyAlignment="1" applyProtection="1">
      <alignment horizontal="left" vertical="center" shrinkToFit="1"/>
      <protection locked="0"/>
    </xf>
    <xf numFmtId="0" fontId="0" fillId="24" borderId="34" xfId="0" applyFill="1" applyBorder="1" applyAlignment="1" applyProtection="1">
      <alignment horizontal="left" vertical="center" shrinkToFit="1"/>
      <protection locked="0"/>
    </xf>
    <xf numFmtId="0" fontId="0" fillId="24" borderId="0" xfId="0" applyFont="1" applyFill="1" applyBorder="1" applyAlignment="1" applyProtection="1">
      <alignment horizontal="left" vertical="center"/>
      <protection locked="0"/>
    </xf>
    <xf numFmtId="0" fontId="0" fillId="24" borderId="34" xfId="0" applyFont="1" applyFill="1" applyBorder="1" applyAlignment="1" applyProtection="1">
      <alignment horizontal="left" vertical="center"/>
      <protection locked="0"/>
    </xf>
    <xf numFmtId="0" fontId="23" fillId="0" borderId="33" xfId="33" applyFont="1" applyFill="1" applyBorder="1" applyAlignment="1" applyProtection="1">
      <alignment horizontal="distributed" vertical="center" shrinkToFit="1"/>
    </xf>
    <xf numFmtId="0" fontId="23" fillId="0" borderId="0" xfId="33" applyFont="1" applyFill="1" applyBorder="1" applyAlignment="1" applyProtection="1">
      <alignment horizontal="distributed" vertical="center" shrinkToFit="1"/>
    </xf>
    <xf numFmtId="0" fontId="23" fillId="0" borderId="34" xfId="33" applyFont="1" applyFill="1" applyBorder="1" applyAlignment="1" applyProtection="1">
      <alignment horizontal="distributed" vertical="center" shrinkToFit="1"/>
    </xf>
    <xf numFmtId="0" fontId="34" fillId="0" borderId="33" xfId="33" applyFont="1" applyBorder="1" applyAlignment="1" applyProtection="1">
      <alignment horizontal="center" vertical="center" shrinkToFit="1"/>
    </xf>
    <xf numFmtId="0" fontId="34" fillId="0" borderId="34" xfId="33" applyFont="1" applyBorder="1" applyAlignment="1" applyProtection="1">
      <alignment horizontal="center" vertical="center" shrinkToFit="1"/>
    </xf>
    <xf numFmtId="0" fontId="34" fillId="0" borderId="67" xfId="33" applyFont="1" applyBorder="1" applyAlignment="1">
      <alignment horizontal="center" vertical="center" wrapText="1"/>
    </xf>
    <xf numFmtId="0" fontId="34" fillId="0" borderId="70" xfId="33" applyFont="1" applyBorder="1" applyAlignment="1">
      <alignment horizontal="center" vertical="center" wrapText="1"/>
    </xf>
    <xf numFmtId="178" fontId="32" fillId="16" borderId="17" xfId="33" applyNumberFormat="1" applyFont="1" applyFill="1" applyBorder="1" applyAlignment="1" applyProtection="1">
      <alignment vertical="center" shrinkToFit="1"/>
      <protection locked="0"/>
    </xf>
    <xf numFmtId="178" fontId="32" fillId="16" borderId="73" xfId="33" applyNumberFormat="1" applyFont="1" applyFill="1" applyBorder="1" applyAlignment="1" applyProtection="1">
      <alignment vertical="center" shrinkToFit="1"/>
      <protection locked="0"/>
    </xf>
    <xf numFmtId="178" fontId="32" fillId="16" borderId="0" xfId="33" applyNumberFormat="1" applyFont="1" applyFill="1" applyBorder="1" applyAlignment="1" applyProtection="1">
      <alignment vertical="center" shrinkToFit="1"/>
      <protection locked="0"/>
    </xf>
    <xf numFmtId="178" fontId="32" fillId="16" borderId="55" xfId="33" applyNumberFormat="1" applyFont="1" applyFill="1" applyBorder="1" applyAlignment="1" applyProtection="1">
      <alignment vertical="center" shrinkToFit="1"/>
      <protection locked="0"/>
    </xf>
    <xf numFmtId="0" fontId="6" fillId="0" borderId="110" xfId="33" applyBorder="1" applyAlignment="1" applyProtection="1">
      <alignment horizontal="center" vertical="center"/>
    </xf>
    <xf numFmtId="0" fontId="27" fillId="16" borderId="0" xfId="33" applyFont="1" applyFill="1" applyBorder="1" applyAlignment="1" applyProtection="1">
      <alignment horizontal="left" vertical="center" shrinkToFit="1"/>
      <protection locked="0"/>
    </xf>
    <xf numFmtId="0" fontId="27" fillId="16" borderId="34" xfId="33" applyFont="1" applyFill="1" applyBorder="1" applyAlignment="1" applyProtection="1">
      <alignment horizontal="left" vertical="center" shrinkToFit="1"/>
      <protection locked="0"/>
    </xf>
    <xf numFmtId="0" fontId="26" fillId="0" borderId="15" xfId="33" applyFont="1" applyBorder="1" applyAlignment="1" applyProtection="1">
      <alignment horizontal="center" vertical="center"/>
    </xf>
    <xf numFmtId="0" fontId="26" fillId="0" borderId="18" xfId="33" applyFont="1" applyBorder="1" applyAlignment="1" applyProtection="1">
      <alignment horizontal="center" vertical="center"/>
    </xf>
    <xf numFmtId="176" fontId="32" fillId="0" borderId="33" xfId="33" applyNumberFormat="1" applyFont="1" applyBorder="1" applyAlignment="1" applyProtection="1">
      <alignment vertical="center" shrinkToFit="1"/>
    </xf>
    <xf numFmtId="176" fontId="32" fillId="0" borderId="0" xfId="33" applyNumberFormat="1" applyFont="1" applyBorder="1" applyAlignment="1" applyProtection="1">
      <alignment vertical="center" shrinkToFit="1"/>
    </xf>
    <xf numFmtId="176" fontId="32" fillId="0" borderId="34" xfId="33" applyNumberFormat="1" applyFont="1" applyBorder="1" applyAlignment="1" applyProtection="1">
      <alignment vertical="center" shrinkToFit="1"/>
    </xf>
    <xf numFmtId="176" fontId="32" fillId="0" borderId="15" xfId="33" applyNumberFormat="1" applyFont="1" applyBorder="1" applyAlignment="1" applyProtection="1">
      <alignment vertical="center" shrinkToFit="1"/>
    </xf>
    <xf numFmtId="176" fontId="32" fillId="0" borderId="17" xfId="33" applyNumberFormat="1" applyFont="1" applyBorder="1" applyAlignment="1" applyProtection="1">
      <alignment vertical="center" shrinkToFit="1"/>
    </xf>
    <xf numFmtId="176" fontId="32" fillId="0" borderId="18" xfId="33" applyNumberFormat="1" applyFont="1" applyBorder="1" applyAlignment="1" applyProtection="1">
      <alignment vertical="center" shrinkToFit="1"/>
    </xf>
    <xf numFmtId="0" fontId="20" fillId="0" borderId="0" xfId="33" applyFont="1" applyFill="1" applyAlignment="1" applyProtection="1">
      <alignment horizontal="center" vertical="center" shrinkToFit="1"/>
    </xf>
    <xf numFmtId="0" fontId="26" fillId="0" borderId="33" xfId="33" applyFont="1" applyBorder="1" applyAlignment="1" applyProtection="1">
      <alignment horizontal="center" vertical="center"/>
    </xf>
    <xf numFmtId="0" fontId="26" fillId="0" borderId="34" xfId="33" applyFont="1" applyBorder="1" applyAlignment="1" applyProtection="1">
      <alignment horizontal="center" vertical="center"/>
    </xf>
    <xf numFmtId="178" fontId="23" fillId="0" borderId="72" xfId="33" applyNumberFormat="1" applyFont="1" applyFill="1" applyBorder="1" applyAlignment="1" applyProtection="1">
      <alignment horizontal="center" vertical="center" shrinkToFit="1"/>
    </xf>
    <xf numFmtId="0" fontId="23" fillId="0" borderId="66" xfId="33" applyFont="1" applyFill="1" applyBorder="1" applyAlignment="1" applyProtection="1">
      <alignment horizontal="distributed" vertical="center" shrinkToFit="1"/>
    </xf>
    <xf numFmtId="0" fontId="23" fillId="0" borderId="67" xfId="33" applyFont="1" applyFill="1" applyBorder="1" applyAlignment="1" applyProtection="1">
      <alignment horizontal="distributed" vertical="center" shrinkToFit="1"/>
    </xf>
    <xf numFmtId="0" fontId="23" fillId="0" borderId="68" xfId="33" applyFont="1" applyFill="1" applyBorder="1" applyAlignment="1" applyProtection="1">
      <alignment horizontal="distributed" vertical="center" shrinkToFit="1"/>
    </xf>
    <xf numFmtId="0" fontId="23" fillId="0" borderId="62" xfId="33" applyFont="1" applyBorder="1" applyAlignment="1" applyProtection="1">
      <alignment horizontal="distributed" vertical="center" wrapText="1"/>
    </xf>
    <xf numFmtId="178" fontId="23" fillId="0" borderId="56" xfId="33" applyNumberFormat="1" applyFont="1" applyFill="1" applyBorder="1" applyAlignment="1" applyProtection="1">
      <alignment horizontal="center" vertical="center" shrinkToFit="1"/>
    </xf>
    <xf numFmtId="0" fontId="27" fillId="16" borderId="110" xfId="33" applyFont="1" applyFill="1" applyBorder="1" applyAlignment="1" applyProtection="1">
      <alignment horizontal="left" vertical="center" shrinkToFit="1"/>
      <protection locked="0"/>
    </xf>
    <xf numFmtId="0" fontId="20" fillId="0" borderId="17" xfId="33" applyFont="1" applyFill="1" applyBorder="1" applyAlignment="1" applyProtection="1">
      <alignment horizontal="center" vertical="center" shrinkToFit="1"/>
    </xf>
    <xf numFmtId="0" fontId="28" fillId="8" borderId="15" xfId="33" applyFont="1" applyFill="1" applyBorder="1" applyAlignment="1" applyProtection="1">
      <alignment horizontal="left" vertical="center" shrinkToFit="1"/>
      <protection locked="0"/>
    </xf>
    <xf numFmtId="0" fontId="28" fillId="8" borderId="17" xfId="33" applyFont="1" applyFill="1" applyBorder="1" applyAlignment="1" applyProtection="1">
      <alignment horizontal="left" vertical="center" shrinkToFit="1"/>
      <protection locked="0"/>
    </xf>
    <xf numFmtId="49" fontId="28" fillId="8" borderId="15" xfId="33" applyNumberFormat="1" applyFont="1" applyFill="1" applyBorder="1" applyAlignment="1" applyProtection="1">
      <alignment horizontal="left" vertical="center" shrinkToFit="1"/>
      <protection locked="0"/>
    </xf>
    <xf numFmtId="49" fontId="28" fillId="8" borderId="17" xfId="33" applyNumberFormat="1" applyFont="1" applyFill="1" applyBorder="1" applyAlignment="1" applyProtection="1">
      <alignment horizontal="left" vertical="center" shrinkToFit="1"/>
      <protection locked="0"/>
    </xf>
    <xf numFmtId="49" fontId="28" fillId="8" borderId="18" xfId="33" applyNumberFormat="1" applyFont="1" applyFill="1" applyBorder="1" applyAlignment="1" applyProtection="1">
      <alignment horizontal="left" vertical="center" shrinkToFit="1"/>
      <protection locked="0"/>
    </xf>
    <xf numFmtId="0" fontId="28" fillId="0" borderId="0" xfId="33" applyFont="1" applyBorder="1" applyAlignment="1" applyProtection="1">
      <alignment horizontal="left" vertical="center" shrinkToFit="1"/>
    </xf>
    <xf numFmtId="0" fontId="28" fillId="0" borderId="34" xfId="33" applyFont="1" applyBorder="1" applyAlignment="1" applyProtection="1">
      <alignment horizontal="left" vertical="center" shrinkToFit="1"/>
    </xf>
    <xf numFmtId="0" fontId="28" fillId="0" borderId="33" xfId="33" applyFont="1" applyBorder="1" applyAlignment="1" applyProtection="1">
      <alignment horizontal="left" vertical="center" shrinkToFit="1"/>
    </xf>
    <xf numFmtId="0" fontId="28" fillId="8" borderId="33" xfId="33" applyFont="1" applyFill="1" applyBorder="1" applyAlignment="1" applyProtection="1">
      <alignment horizontal="left" vertical="center" shrinkToFit="1"/>
      <protection locked="0"/>
    </xf>
    <xf numFmtId="0" fontId="28" fillId="8" borderId="0" xfId="33" applyFont="1" applyFill="1" applyBorder="1" applyAlignment="1" applyProtection="1">
      <alignment horizontal="left" vertical="center" shrinkToFit="1"/>
      <protection locked="0"/>
    </xf>
    <xf numFmtId="49" fontId="28" fillId="8" borderId="33" xfId="33" applyNumberFormat="1" applyFont="1" applyFill="1" applyBorder="1" applyAlignment="1" applyProtection="1">
      <alignment horizontal="left" vertical="center" shrinkToFit="1"/>
      <protection locked="0"/>
    </xf>
    <xf numFmtId="49" fontId="28" fillId="8" borderId="0" xfId="33" applyNumberFormat="1" applyFont="1" applyFill="1" applyBorder="1" applyAlignment="1" applyProtection="1">
      <alignment horizontal="left" vertical="center" shrinkToFit="1"/>
      <protection locked="0"/>
    </xf>
    <xf numFmtId="49" fontId="28" fillId="8" borderId="34" xfId="33" applyNumberFormat="1" applyFont="1" applyFill="1" applyBorder="1" applyAlignment="1" applyProtection="1">
      <alignment horizontal="left" vertical="center" shrinkToFit="1"/>
      <protection locked="0"/>
    </xf>
    <xf numFmtId="0" fontId="0" fillId="0" borderId="66"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68" xfId="0" applyBorder="1" applyAlignment="1" applyProtection="1">
      <alignment horizontal="left" vertical="center"/>
      <protection locked="0"/>
    </xf>
    <xf numFmtId="0" fontId="23" fillId="0" borderId="17" xfId="33" applyFont="1" applyBorder="1" applyAlignment="1" applyProtection="1">
      <alignment horizontal="center" vertical="center" wrapText="1"/>
      <protection locked="0"/>
    </xf>
    <xf numFmtId="0" fontId="23" fillId="0" borderId="18" xfId="33" applyFont="1" applyBorder="1" applyAlignment="1" applyProtection="1">
      <alignment horizontal="center" vertical="center" wrapText="1"/>
      <protection locked="0"/>
    </xf>
    <xf numFmtId="0" fontId="34" fillId="0" borderId="15" xfId="33"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20" fillId="0" borderId="66" xfId="33" applyFont="1" applyFill="1" applyBorder="1" applyAlignment="1" applyProtection="1">
      <alignment horizontal="center" vertical="center" shrinkToFit="1"/>
    </xf>
    <xf numFmtId="0" fontId="20" fillId="0" borderId="67" xfId="33" applyFont="1" applyFill="1" applyBorder="1" applyAlignment="1" applyProtection="1">
      <alignment horizontal="center" vertical="center" shrinkToFit="1"/>
    </xf>
    <xf numFmtId="0" fontId="20" fillId="0" borderId="68" xfId="33" applyFont="1" applyFill="1" applyBorder="1" applyAlignment="1" applyProtection="1">
      <alignment horizontal="center" vertical="center" shrinkToFit="1"/>
    </xf>
    <xf numFmtId="0" fontId="27" fillId="16" borderId="112" xfId="33" applyFont="1" applyFill="1" applyBorder="1" applyAlignment="1" applyProtection="1">
      <alignment horizontal="center" vertical="center" shrinkToFit="1"/>
      <protection locked="0"/>
    </xf>
    <xf numFmtId="0" fontId="27" fillId="16" borderId="113" xfId="33" applyFont="1" applyFill="1" applyBorder="1" applyAlignment="1" applyProtection="1">
      <alignment horizontal="center" vertical="center" shrinkToFit="1"/>
      <protection locked="0"/>
    </xf>
    <xf numFmtId="0" fontId="27" fillId="16" borderId="114" xfId="33" applyFont="1" applyFill="1" applyBorder="1" applyAlignment="1" applyProtection="1">
      <alignment horizontal="center" vertical="center" shrinkToFit="1"/>
      <protection locked="0"/>
    </xf>
    <xf numFmtId="0" fontId="27" fillId="16" borderId="115" xfId="33" applyFont="1" applyFill="1" applyBorder="1" applyAlignment="1" applyProtection="1">
      <alignment horizontal="center" vertical="center" shrinkToFit="1"/>
      <protection locked="0"/>
    </xf>
    <xf numFmtId="0" fontId="27" fillId="16" borderId="116" xfId="33" applyFont="1" applyFill="1" applyBorder="1" applyAlignment="1" applyProtection="1">
      <alignment horizontal="center" vertical="center" shrinkToFit="1"/>
      <protection locked="0"/>
    </xf>
    <xf numFmtId="0" fontId="27" fillId="16" borderId="117" xfId="33" applyFont="1" applyFill="1" applyBorder="1" applyAlignment="1" applyProtection="1">
      <alignment horizontal="center" vertical="center" shrinkToFit="1"/>
      <protection locked="0"/>
    </xf>
    <xf numFmtId="0" fontId="23" fillId="0" borderId="0" xfId="33" applyFont="1" applyBorder="1" applyAlignment="1" applyProtection="1">
      <alignment horizontal="center" vertical="center" wrapText="1"/>
      <protection locked="0"/>
    </xf>
    <xf numFmtId="0" fontId="23" fillId="0" borderId="34" xfId="33" applyFont="1" applyBorder="1" applyAlignment="1" applyProtection="1">
      <alignment horizontal="center" vertical="center" wrapText="1"/>
      <protection locked="0"/>
    </xf>
    <xf numFmtId="0" fontId="0" fillId="0" borderId="33" xfId="0" applyBorder="1" applyAlignment="1">
      <alignment horizontal="center" vertical="center" wrapText="1"/>
    </xf>
    <xf numFmtId="0" fontId="0" fillId="0" borderId="0" xfId="0" applyBorder="1" applyAlignment="1">
      <alignment horizontal="center" vertical="center" wrapText="1"/>
    </xf>
    <xf numFmtId="0" fontId="0" fillId="0" borderId="34" xfId="0" applyBorder="1" applyAlignment="1">
      <alignment horizontal="center" vertical="center" wrapText="1"/>
    </xf>
    <xf numFmtId="0" fontId="28" fillId="8" borderId="18" xfId="33" applyFont="1" applyFill="1" applyBorder="1" applyAlignment="1" applyProtection="1">
      <alignment horizontal="left" vertical="center" shrinkToFit="1"/>
      <protection locked="0"/>
    </xf>
    <xf numFmtId="0" fontId="27" fillId="16" borderId="53" xfId="33" applyFont="1" applyFill="1" applyBorder="1" applyAlignment="1" applyProtection="1">
      <alignment horizontal="center" vertical="center" shrinkToFit="1"/>
      <protection locked="0"/>
    </xf>
    <xf numFmtId="0" fontId="27" fillId="16" borderId="55" xfId="33" applyFont="1" applyFill="1" applyBorder="1" applyAlignment="1" applyProtection="1">
      <alignment horizontal="center" vertical="center" shrinkToFit="1"/>
      <protection locked="0"/>
    </xf>
    <xf numFmtId="0" fontId="27" fillId="16" borderId="56" xfId="33" applyFont="1" applyFill="1" applyBorder="1" applyAlignment="1" applyProtection="1">
      <alignment horizontal="center" vertical="center" shrinkToFit="1"/>
      <protection locked="0"/>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6" fillId="0" borderId="21" xfId="33" applyFont="1" applyBorder="1" applyAlignment="1">
      <alignment horizontal="center" vertical="center"/>
    </xf>
    <xf numFmtId="0" fontId="28" fillId="8" borderId="34" xfId="33" applyFont="1" applyFill="1" applyBorder="1" applyAlignment="1" applyProtection="1">
      <alignment horizontal="left" vertical="center" shrinkToFit="1"/>
      <protection locked="0"/>
    </xf>
    <xf numFmtId="0" fontId="34" fillId="24" borderId="15" xfId="33" applyFont="1" applyFill="1" applyBorder="1" applyAlignment="1" applyProtection="1">
      <alignment horizontal="center" vertical="center" wrapText="1"/>
      <protection locked="0"/>
    </xf>
    <xf numFmtId="0" fontId="0" fillId="24" borderId="17" xfId="0" applyFill="1" applyBorder="1" applyAlignment="1" applyProtection="1">
      <alignment horizontal="center" vertical="center" wrapText="1"/>
      <protection locked="0"/>
    </xf>
    <xf numFmtId="0" fontId="0" fillId="24" borderId="18" xfId="0" applyFill="1" applyBorder="1" applyAlignment="1" applyProtection="1">
      <alignment horizontal="center" vertical="center" wrapText="1"/>
      <protection locked="0"/>
    </xf>
    <xf numFmtId="0" fontId="32" fillId="16" borderId="66" xfId="33" applyFont="1" applyFill="1" applyBorder="1" applyAlignment="1" applyProtection="1">
      <alignment vertical="center" shrinkToFit="1"/>
      <protection locked="0"/>
    </xf>
    <xf numFmtId="0" fontId="32" fillId="16" borderId="67" xfId="33" applyFont="1" applyFill="1" applyBorder="1" applyAlignment="1" applyProtection="1">
      <alignment vertical="center" shrinkToFit="1"/>
      <protection locked="0"/>
    </xf>
    <xf numFmtId="0" fontId="32" fillId="16" borderId="68" xfId="33" applyFont="1" applyFill="1" applyBorder="1" applyAlignment="1" applyProtection="1">
      <alignment vertical="center" shrinkToFit="1"/>
      <protection locked="0"/>
    </xf>
    <xf numFmtId="0" fontId="27" fillId="16" borderId="118" xfId="33" applyFont="1" applyFill="1" applyBorder="1" applyAlignment="1" applyProtection="1">
      <alignment horizontal="center" vertical="center" shrinkToFit="1"/>
      <protection locked="0"/>
    </xf>
    <xf numFmtId="0" fontId="23" fillId="0" borderId="67" xfId="33" applyFont="1" applyBorder="1" applyAlignment="1" applyProtection="1">
      <alignment horizontal="center" vertical="center"/>
    </xf>
    <xf numFmtId="0" fontId="25" fillId="0" borderId="66" xfId="33" applyFont="1" applyBorder="1" applyAlignment="1" applyProtection="1">
      <alignment horizontal="center" vertical="center" wrapText="1"/>
    </xf>
    <xf numFmtId="0" fontId="25" fillId="0" borderId="67" xfId="33" applyFont="1" applyBorder="1" applyAlignment="1" applyProtection="1">
      <alignment horizontal="center" vertical="center" wrapText="1"/>
    </xf>
    <xf numFmtId="0" fontId="25" fillId="0" borderId="68" xfId="33" applyFont="1" applyBorder="1" applyAlignment="1" applyProtection="1">
      <alignment horizontal="center" vertical="center" wrapText="1"/>
    </xf>
    <xf numFmtId="0" fontId="23" fillId="0" borderId="67" xfId="33" applyFont="1" applyBorder="1" applyAlignment="1" applyProtection="1">
      <alignment horizontal="center" vertical="center" wrapText="1"/>
      <protection locked="0"/>
    </xf>
    <xf numFmtId="0" fontId="23" fillId="0" borderId="68" xfId="33" applyFont="1" applyBorder="1" applyAlignment="1" applyProtection="1">
      <alignment horizontal="center" vertical="center" wrapText="1"/>
      <protection locked="0"/>
    </xf>
    <xf numFmtId="0" fontId="0" fillId="24" borderId="33" xfId="0" applyFill="1" applyBorder="1" applyAlignment="1" applyProtection="1">
      <alignment horizontal="center" vertical="center" wrapText="1"/>
      <protection locked="0"/>
    </xf>
    <xf numFmtId="0" fontId="0" fillId="24" borderId="0" xfId="0" applyFill="1" applyBorder="1" applyAlignment="1" applyProtection="1">
      <alignment horizontal="center" vertical="center" wrapText="1"/>
      <protection locked="0"/>
    </xf>
    <xf numFmtId="0" fontId="0" fillId="24" borderId="34" xfId="0" applyFill="1" applyBorder="1" applyAlignment="1" applyProtection="1">
      <alignment horizontal="center" vertical="center" wrapText="1"/>
      <protection locked="0"/>
    </xf>
    <xf numFmtId="0" fontId="20" fillId="0" borderId="17" xfId="33" applyFont="1" applyBorder="1" applyAlignment="1" applyProtection="1">
      <alignment horizontal="left" vertical="center"/>
    </xf>
    <xf numFmtId="0" fontId="33" fillId="25" borderId="21" xfId="33" applyFont="1" applyFill="1" applyBorder="1" applyAlignment="1" applyProtection="1">
      <alignment horizontal="center" vertical="center"/>
    </xf>
    <xf numFmtId="0" fontId="20" fillId="0" borderId="21" xfId="33" applyFont="1" applyBorder="1" applyAlignment="1" applyProtection="1">
      <alignment horizontal="left" vertical="center" shrinkToFit="1"/>
    </xf>
    <xf numFmtId="0" fontId="43" fillId="0" borderId="0" xfId="33" applyFont="1" applyFill="1" applyBorder="1" applyAlignment="1" applyProtection="1">
      <alignment vertical="center"/>
    </xf>
    <xf numFmtId="0" fontId="43" fillId="0" borderId="0" xfId="33" applyFont="1" applyFill="1" applyBorder="1" applyAlignment="1" applyProtection="1">
      <alignment vertical="center" shrinkToFit="1"/>
    </xf>
    <xf numFmtId="0" fontId="23" fillId="0" borderId="62" xfId="33" applyFont="1" applyBorder="1" applyAlignment="1">
      <alignment horizontal="center" vertical="center"/>
    </xf>
    <xf numFmtId="0" fontId="6" fillId="0" borderId="62" xfId="33" applyBorder="1" applyAlignment="1">
      <alignment horizontal="center" vertical="center"/>
    </xf>
    <xf numFmtId="0" fontId="6" fillId="0" borderId="119" xfId="33" applyBorder="1" applyAlignment="1">
      <alignment horizontal="center" vertical="center"/>
    </xf>
    <xf numFmtId="0" fontId="23" fillId="0" borderId="119" xfId="33" applyFont="1" applyBorder="1" applyAlignment="1">
      <alignment horizontal="center" vertical="center"/>
    </xf>
    <xf numFmtId="0" fontId="23" fillId="0" borderId="55" xfId="33" applyFont="1" applyBorder="1" applyAlignment="1">
      <alignment vertical="center"/>
    </xf>
    <xf numFmtId="0" fontId="23" fillId="0" borderId="83" xfId="33" applyFont="1" applyBorder="1" applyAlignment="1">
      <alignment horizontal="center" vertical="center"/>
    </xf>
    <xf numFmtId="0" fontId="23" fillId="0" borderId="0" xfId="33" applyFont="1" applyBorder="1" applyAlignment="1">
      <alignment vertical="center"/>
    </xf>
    <xf numFmtId="38" fontId="33" fillId="25" borderId="120" xfId="43" applyFont="1" applyFill="1" applyBorder="1" applyAlignment="1" applyProtection="1">
      <alignment horizontal="center" vertical="center" shrinkToFit="1"/>
    </xf>
    <xf numFmtId="38" fontId="33" fillId="25" borderId="121" xfId="43" applyFont="1" applyFill="1" applyBorder="1" applyAlignment="1" applyProtection="1">
      <alignment horizontal="center" vertical="center" shrinkToFit="1"/>
    </xf>
    <xf numFmtId="38" fontId="33" fillId="25" borderId="122" xfId="43" applyFont="1" applyFill="1" applyBorder="1" applyAlignment="1" applyProtection="1">
      <alignment horizontal="center" vertical="center" shrinkToFit="1"/>
    </xf>
    <xf numFmtId="38" fontId="33" fillId="25" borderId="123" xfId="43" applyFont="1" applyFill="1" applyBorder="1" applyAlignment="1" applyProtection="1">
      <alignment horizontal="center" vertical="center" shrinkToFit="1"/>
    </xf>
    <xf numFmtId="38" fontId="33" fillId="25" borderId="124" xfId="43" applyFont="1" applyFill="1" applyBorder="1" applyAlignment="1" applyProtection="1">
      <alignment horizontal="center" vertical="center" shrinkToFit="1"/>
    </xf>
    <xf numFmtId="0" fontId="0" fillId="24" borderId="125" xfId="0" applyFill="1" applyBorder="1" applyAlignment="1" applyProtection="1">
      <alignment horizontal="center" vertical="center" wrapText="1"/>
      <protection locked="0"/>
    </xf>
    <xf numFmtId="0" fontId="0" fillId="24" borderId="126" xfId="0" applyFill="1" applyBorder="1" applyAlignment="1" applyProtection="1">
      <alignment horizontal="center" vertical="center" wrapText="1"/>
      <protection locked="0"/>
    </xf>
    <xf numFmtId="0" fontId="0" fillId="24" borderId="127" xfId="0" applyFill="1" applyBorder="1" applyAlignment="1" applyProtection="1">
      <alignment horizontal="center" vertical="center" wrapText="1"/>
      <protection locked="0"/>
    </xf>
    <xf numFmtId="0" fontId="36" fillId="25" borderId="21" xfId="33" applyFont="1" applyFill="1" applyBorder="1" applyAlignment="1">
      <alignment horizontal="center" vertical="center"/>
    </xf>
    <xf numFmtId="0" fontId="23" fillId="0" borderId="128" xfId="33" applyFont="1" applyBorder="1" applyAlignment="1">
      <alignment horizontal="center" vertical="center"/>
    </xf>
    <xf numFmtId="0" fontId="23" fillId="0" borderId="129" xfId="33" applyFont="1" applyBorder="1" applyAlignment="1">
      <alignment horizontal="center" vertical="center"/>
    </xf>
    <xf numFmtId="0" fontId="6" fillId="0" borderId="129" xfId="33" applyFont="1" applyBorder="1" applyAlignment="1">
      <alignment horizontal="center" vertical="center"/>
    </xf>
    <xf numFmtId="0" fontId="6" fillId="0" borderId="130" xfId="33" applyFont="1" applyBorder="1" applyAlignment="1">
      <alignment horizontal="center" vertical="center"/>
    </xf>
    <xf numFmtId="38" fontId="25" fillId="0" borderId="94" xfId="43" applyFont="1" applyFill="1" applyBorder="1" applyAlignment="1" applyProtection="1">
      <alignment horizontal="right" shrinkToFit="1"/>
    </xf>
    <xf numFmtId="38" fontId="25" fillId="0" borderId="95" xfId="43" applyFont="1" applyFill="1" applyBorder="1" applyAlignment="1" applyProtection="1">
      <alignment horizontal="right" shrinkToFit="1"/>
    </xf>
    <xf numFmtId="178" fontId="23" fillId="0" borderId="93" xfId="33" applyNumberFormat="1" applyFont="1" applyFill="1" applyBorder="1" applyAlignment="1" applyProtection="1">
      <alignment horizontal="center" vertical="center" shrinkToFit="1"/>
    </xf>
    <xf numFmtId="0" fontId="23" fillId="0" borderId="130" xfId="33" applyFont="1" applyBorder="1" applyAlignment="1">
      <alignment horizontal="center" vertical="center"/>
    </xf>
    <xf numFmtId="0" fontId="40" fillId="16" borderId="93" xfId="33" applyFont="1" applyFill="1" applyBorder="1" applyAlignment="1" applyProtection="1">
      <alignment horizontal="center" vertical="center" shrinkToFit="1"/>
      <protection locked="0"/>
    </xf>
    <xf numFmtId="0" fontId="40" fillId="16" borderId="94" xfId="33" applyFont="1" applyFill="1" applyBorder="1" applyAlignment="1" applyProtection="1">
      <alignment horizontal="center" vertical="center" shrinkToFit="1"/>
      <protection locked="0"/>
    </xf>
    <xf numFmtId="0" fontId="40" fillId="16" borderId="95" xfId="33" applyFont="1" applyFill="1" applyBorder="1" applyAlignment="1" applyProtection="1">
      <alignment horizontal="center" vertical="center" shrinkToFit="1"/>
      <protection locked="0"/>
    </xf>
    <xf numFmtId="38" fontId="33" fillId="25" borderId="131" xfId="43" applyFont="1" applyFill="1" applyBorder="1" applyAlignment="1" applyProtection="1">
      <alignment horizontal="center" vertical="center" shrinkToFit="1"/>
    </xf>
    <xf numFmtId="38" fontId="33" fillId="25" borderId="132" xfId="43" applyFont="1" applyFill="1" applyBorder="1" applyAlignment="1" applyProtection="1">
      <alignment horizontal="center" vertical="center" shrinkToFit="1"/>
    </xf>
    <xf numFmtId="38" fontId="33" fillId="25" borderId="111" xfId="43" applyFont="1" applyFill="1" applyBorder="1" applyAlignment="1" applyProtection="1">
      <alignment horizontal="center" vertical="center" shrinkToFit="1"/>
    </xf>
    <xf numFmtId="38" fontId="33" fillId="25" borderId="133" xfId="43" applyFont="1" applyFill="1" applyBorder="1" applyAlignment="1" applyProtection="1">
      <alignment horizontal="center" vertical="center" shrinkToFit="1"/>
    </xf>
    <xf numFmtId="38" fontId="33" fillId="25" borderId="110" xfId="43" applyFont="1" applyFill="1" applyBorder="1" applyAlignment="1" applyProtection="1">
      <alignment horizontal="center" vertical="center" shrinkToFit="1"/>
    </xf>
    <xf numFmtId="0" fontId="0" fillId="24" borderId="33" xfId="0"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0" xfId="0" applyAlignment="1" applyProtection="1">
      <alignment horizontal="center" vertical="center"/>
      <protection locked="0"/>
    </xf>
    <xf numFmtId="0" fontId="6" fillId="0" borderId="18" xfId="33" applyBorder="1" applyAlignment="1" applyProtection="1">
      <alignment horizontal="center" vertical="center"/>
    </xf>
    <xf numFmtId="0" fontId="20" fillId="0" borderId="67" xfId="33" applyFont="1" applyBorder="1" applyProtection="1">
      <alignment vertical="center"/>
    </xf>
    <xf numFmtId="38" fontId="33" fillId="25" borderId="134" xfId="43" applyFont="1" applyFill="1" applyBorder="1" applyAlignment="1" applyProtection="1">
      <alignment horizontal="center" vertical="center" shrinkToFit="1"/>
    </xf>
    <xf numFmtId="38" fontId="33" fillId="25" borderId="135" xfId="43" applyFont="1" applyFill="1" applyBorder="1" applyAlignment="1" applyProtection="1">
      <alignment horizontal="center" vertical="center" shrinkToFit="1"/>
    </xf>
    <xf numFmtId="38" fontId="33" fillId="25" borderId="136" xfId="43" applyFont="1" applyFill="1" applyBorder="1" applyAlignment="1" applyProtection="1">
      <alignment horizontal="center" vertical="center" shrinkToFit="1"/>
    </xf>
    <xf numFmtId="38" fontId="33" fillId="25" borderId="137" xfId="43" applyFont="1" applyFill="1" applyBorder="1" applyAlignment="1" applyProtection="1">
      <alignment horizontal="center" vertical="center" shrinkToFit="1"/>
    </xf>
    <xf numFmtId="38" fontId="33" fillId="25" borderId="138" xfId="43" applyFont="1" applyFill="1" applyBorder="1" applyAlignment="1" applyProtection="1">
      <alignment horizontal="center" vertical="center" shrinkToFit="1"/>
    </xf>
    <xf numFmtId="0" fontId="0" fillId="0" borderId="33" xfId="0" applyBorder="1" applyAlignment="1" applyProtection="1">
      <alignment horizontal="center" vertical="center"/>
      <protection locked="0"/>
    </xf>
    <xf numFmtId="0" fontId="6" fillId="0" borderId="33" xfId="33" applyBorder="1" applyAlignment="1" applyProtection="1">
      <alignment horizontal="center" vertical="center"/>
    </xf>
    <xf numFmtId="0" fontId="6" fillId="0" borderId="34" xfId="33" applyBorder="1" applyAlignment="1" applyProtection="1">
      <alignment horizontal="center" vertical="center"/>
    </xf>
    <xf numFmtId="178" fontId="32" fillId="0" borderId="21" xfId="33" applyNumberFormat="1" applyFont="1" applyFill="1" applyBorder="1" applyAlignment="1" applyProtection="1">
      <alignment vertical="center"/>
    </xf>
    <xf numFmtId="178" fontId="32" fillId="0" borderId="0" xfId="33" applyNumberFormat="1" applyFont="1" applyBorder="1" applyAlignment="1" applyProtection="1">
      <alignment vertical="center" shrinkToFit="1"/>
    </xf>
    <xf numFmtId="0" fontId="34" fillId="28" borderId="15" xfId="33" applyFont="1" applyFill="1" applyBorder="1" applyAlignment="1" applyProtection="1">
      <alignment horizontal="center" vertical="center" shrinkToFit="1"/>
    </xf>
    <xf numFmtId="0" fontId="0" fillId="28" borderId="18" xfId="0" applyFill="1" applyBorder="1" applyAlignment="1">
      <alignment vertical="center"/>
    </xf>
    <xf numFmtId="0" fontId="34" fillId="28" borderId="15" xfId="33" applyFont="1" applyFill="1" applyBorder="1" applyAlignment="1" applyProtection="1">
      <alignment horizontal="center" vertical="center"/>
    </xf>
    <xf numFmtId="0" fontId="0" fillId="28" borderId="17" xfId="0" applyFill="1" applyBorder="1" applyAlignment="1">
      <alignment vertical="center"/>
    </xf>
    <xf numFmtId="0" fontId="34" fillId="28" borderId="21" xfId="33" applyFont="1" applyFill="1" applyBorder="1" applyAlignment="1" applyProtection="1">
      <alignment horizontal="center" vertical="center" shrinkToFit="1"/>
    </xf>
    <xf numFmtId="0" fontId="34" fillId="28" borderId="21" xfId="0" applyFont="1" applyFill="1" applyBorder="1" applyAlignment="1">
      <alignment vertical="center" shrinkToFit="1"/>
    </xf>
    <xf numFmtId="0" fontId="44" fillId="28" borderId="21" xfId="33" applyFont="1" applyFill="1" applyBorder="1" applyAlignment="1" applyProtection="1">
      <alignment horizontal="center" vertical="center" shrinkToFit="1"/>
    </xf>
    <xf numFmtId="0" fontId="0" fillId="28" borderId="21" xfId="0" applyFill="1" applyBorder="1" applyAlignment="1">
      <alignment vertical="center" shrinkToFit="1"/>
    </xf>
    <xf numFmtId="0" fontId="22" fillId="28" borderId="15" xfId="33" applyFont="1" applyFill="1" applyBorder="1" applyAlignment="1" applyProtection="1">
      <alignment horizontal="center" vertical="center"/>
    </xf>
    <xf numFmtId="0" fontId="45" fillId="28" borderId="18" xfId="0" applyFont="1" applyFill="1" applyBorder="1" applyAlignment="1">
      <alignment horizontal="center" vertical="center"/>
    </xf>
    <xf numFmtId="0" fontId="23" fillId="28" borderId="21" xfId="33" applyFont="1" applyFill="1" applyBorder="1" applyAlignment="1" applyProtection="1">
      <alignment horizontal="center" vertical="center"/>
    </xf>
    <xf numFmtId="0" fontId="23" fillId="28" borderId="21" xfId="33" applyFont="1" applyFill="1" applyBorder="1" applyAlignment="1" applyProtection="1">
      <alignment horizontal="center" vertical="center" shrinkToFit="1"/>
    </xf>
    <xf numFmtId="0" fontId="22" fillId="28" borderId="18" xfId="33" applyFont="1" applyFill="1" applyBorder="1" applyAlignment="1" applyProtection="1">
      <alignment horizontal="center" vertical="center"/>
    </xf>
    <xf numFmtId="0" fontId="20" fillId="28" borderId="34" xfId="33" applyFont="1" applyFill="1" applyBorder="1" applyProtection="1">
      <alignment vertical="center"/>
    </xf>
    <xf numFmtId="0" fontId="26" fillId="28" borderId="21" xfId="33" applyFont="1" applyFill="1" applyBorder="1" applyAlignment="1" applyProtection="1">
      <alignment horizontal="center" vertical="center"/>
    </xf>
    <xf numFmtId="0" fontId="6" fillId="28" borderId="21" xfId="33" applyFont="1" applyFill="1" applyBorder="1" applyAlignment="1" applyProtection="1">
      <alignment horizontal="center" vertical="center"/>
    </xf>
    <xf numFmtId="0" fontId="46" fillId="28" borderId="21" xfId="33" applyFont="1" applyFill="1" applyBorder="1" applyAlignment="1" applyProtection="1">
      <alignment horizontal="center" vertical="center" shrinkToFit="1"/>
    </xf>
    <xf numFmtId="0" fontId="47" fillId="28" borderId="21" xfId="33" applyFont="1" applyFill="1" applyBorder="1" applyAlignment="1" applyProtection="1">
      <alignment horizontal="center" vertical="center" shrinkToFit="1"/>
    </xf>
    <xf numFmtId="0" fontId="48" fillId="28" borderId="21" xfId="33" applyFont="1" applyFill="1" applyBorder="1" applyAlignment="1" applyProtection="1">
      <alignment horizontal="left" vertical="top"/>
    </xf>
    <xf numFmtId="176" fontId="32" fillId="16" borderId="120" xfId="43" applyNumberFormat="1" applyFont="1" applyFill="1" applyBorder="1" applyAlignment="1" applyProtection="1">
      <alignment vertical="center" shrinkToFit="1"/>
      <protection locked="0"/>
    </xf>
    <xf numFmtId="176" fontId="32" fillId="16" borderId="121" xfId="43" applyNumberFormat="1" applyFont="1" applyFill="1" applyBorder="1" applyAlignment="1" applyProtection="1">
      <alignment vertical="center" shrinkToFit="1"/>
      <protection locked="0"/>
    </xf>
    <xf numFmtId="176" fontId="32" fillId="16" borderId="122" xfId="43" applyNumberFormat="1" applyFont="1" applyFill="1" applyBorder="1" applyAlignment="1" applyProtection="1">
      <alignment vertical="center" shrinkToFit="1"/>
      <protection locked="0"/>
    </xf>
    <xf numFmtId="176" fontId="32" fillId="16" borderId="123" xfId="43" applyNumberFormat="1" applyFont="1" applyFill="1" applyBorder="1" applyAlignment="1" applyProtection="1">
      <alignment vertical="center" shrinkToFit="1"/>
      <protection locked="0"/>
    </xf>
    <xf numFmtId="176" fontId="32" fillId="16" borderId="124" xfId="43" applyNumberFormat="1" applyFont="1" applyFill="1" applyBorder="1" applyAlignment="1" applyProtection="1">
      <alignment vertical="center" shrinkToFit="1"/>
      <protection locked="0"/>
    </xf>
    <xf numFmtId="0" fontId="38" fillId="0" borderId="33" xfId="0" applyFont="1" applyFill="1" applyBorder="1" applyAlignment="1" applyProtection="1">
      <alignment horizontal="center"/>
    </xf>
    <xf numFmtId="0" fontId="38" fillId="0" borderId="0" xfId="0" applyFont="1" applyFill="1" applyAlignment="1">
      <alignment horizontal="center"/>
    </xf>
    <xf numFmtId="178" fontId="32" fillId="0" borderId="21" xfId="33" applyNumberFormat="1" applyFont="1" applyBorder="1" applyAlignment="1">
      <alignment vertical="center" shrinkToFit="1"/>
    </xf>
    <xf numFmtId="178" fontId="32" fillId="0" borderId="39" xfId="33" applyNumberFormat="1" applyFont="1" applyBorder="1" applyAlignment="1">
      <alignment vertical="center" shrinkToFit="1"/>
    </xf>
    <xf numFmtId="178" fontId="32" fillId="0" borderId="40" xfId="33" applyNumberFormat="1" applyFont="1" applyBorder="1" applyAlignment="1">
      <alignment vertical="center" shrinkToFit="1"/>
    </xf>
    <xf numFmtId="178" fontId="32" fillId="0" borderId="41" xfId="33" applyNumberFormat="1" applyFont="1" applyBorder="1" applyAlignment="1">
      <alignment vertical="center" shrinkToFit="1"/>
    </xf>
    <xf numFmtId="0" fontId="0" fillId="28" borderId="33" xfId="0" applyFill="1" applyBorder="1" applyAlignment="1">
      <alignment vertical="center"/>
    </xf>
    <xf numFmtId="0" fontId="0" fillId="28" borderId="34" xfId="0" applyFill="1" applyBorder="1" applyAlignment="1">
      <alignment vertical="center"/>
    </xf>
    <xf numFmtId="0" fontId="0" fillId="28" borderId="0" xfId="0" applyFill="1" applyBorder="1" applyAlignment="1">
      <alignment vertical="center"/>
    </xf>
    <xf numFmtId="0" fontId="45" fillId="28" borderId="33" xfId="0" applyFont="1" applyFill="1" applyBorder="1" applyAlignment="1">
      <alignment horizontal="center" vertical="center"/>
    </xf>
    <xf numFmtId="0" fontId="45" fillId="28" borderId="34" xfId="0" applyFont="1" applyFill="1" applyBorder="1" applyAlignment="1">
      <alignment horizontal="center" vertical="center"/>
    </xf>
    <xf numFmtId="0" fontId="22" fillId="28" borderId="33" xfId="33" applyFont="1" applyFill="1" applyBorder="1" applyAlignment="1" applyProtection="1">
      <alignment horizontal="center" vertical="center"/>
    </xf>
    <xf numFmtId="0" fontId="22" fillId="28" borderId="34" xfId="33" applyFont="1" applyFill="1" applyBorder="1" applyAlignment="1" applyProtection="1">
      <alignment horizontal="center" vertical="center"/>
    </xf>
    <xf numFmtId="176" fontId="32" fillId="16" borderId="131" xfId="43" applyNumberFormat="1" applyFont="1" applyFill="1" applyBorder="1" applyAlignment="1" applyProtection="1">
      <alignment vertical="center" shrinkToFit="1"/>
      <protection locked="0"/>
    </xf>
    <xf numFmtId="176" fontId="32" fillId="16" borderId="132" xfId="43" applyNumberFormat="1" applyFont="1" applyFill="1" applyBorder="1" applyAlignment="1" applyProtection="1">
      <alignment vertical="center" shrinkToFit="1"/>
      <protection locked="0"/>
    </xf>
    <xf numFmtId="176" fontId="32" fillId="16" borderId="111" xfId="43" applyNumberFormat="1" applyFont="1" applyFill="1" applyBorder="1" applyAlignment="1" applyProtection="1">
      <alignment vertical="center" shrinkToFit="1"/>
      <protection locked="0"/>
    </xf>
    <xf numFmtId="176" fontId="32" fillId="16" borderId="133" xfId="43" applyNumberFormat="1" applyFont="1" applyFill="1" applyBorder="1" applyAlignment="1" applyProtection="1">
      <alignment vertical="center" shrinkToFit="1"/>
      <protection locked="0"/>
    </xf>
    <xf numFmtId="176" fontId="32" fillId="16" borderId="110" xfId="43" applyNumberFormat="1" applyFont="1" applyFill="1" applyBorder="1" applyAlignment="1" applyProtection="1">
      <alignment vertical="center" shrinkToFit="1"/>
      <protection locked="0"/>
    </xf>
    <xf numFmtId="0" fontId="34" fillId="28" borderId="139" xfId="0" applyFont="1" applyFill="1" applyBorder="1" applyAlignment="1">
      <alignment vertical="center" shrinkToFit="1"/>
    </xf>
    <xf numFmtId="0" fontId="0" fillId="28" borderId="139" xfId="0" applyFill="1" applyBorder="1" applyAlignment="1">
      <alignment vertical="center" shrinkToFit="1"/>
    </xf>
    <xf numFmtId="0" fontId="0" fillId="0" borderId="21" xfId="0" applyBorder="1" applyAlignment="1">
      <alignment vertical="center" shrinkToFit="1"/>
    </xf>
    <xf numFmtId="0" fontId="0" fillId="0" borderId="21" xfId="0" applyBorder="1" applyAlignment="1">
      <alignment vertical="center"/>
    </xf>
    <xf numFmtId="0" fontId="0" fillId="0" borderId="66" xfId="0" applyBorder="1" applyAlignment="1">
      <alignment vertical="center"/>
    </xf>
    <xf numFmtId="0" fontId="0" fillId="0" borderId="68" xfId="0" applyBorder="1" applyAlignment="1">
      <alignment vertical="center"/>
    </xf>
    <xf numFmtId="0" fontId="34" fillId="28" borderId="62" xfId="33" applyFont="1" applyFill="1" applyBorder="1" applyAlignment="1" applyProtection="1">
      <alignment horizontal="center" vertical="center" shrinkToFit="1"/>
    </xf>
    <xf numFmtId="0" fontId="34" fillId="28" borderId="62" xfId="0" applyFont="1" applyFill="1" applyBorder="1" applyAlignment="1">
      <alignment vertical="center" shrinkToFit="1"/>
    </xf>
    <xf numFmtId="0" fontId="44" fillId="28" borderId="33" xfId="33" applyFont="1" applyFill="1" applyBorder="1" applyAlignment="1" applyProtection="1">
      <alignment horizontal="center" vertical="center" shrinkToFit="1"/>
    </xf>
    <xf numFmtId="0" fontId="22" fillId="28" borderId="140" xfId="33" applyFont="1" applyFill="1" applyBorder="1" applyAlignment="1" applyProtection="1">
      <alignment horizontal="center" vertical="center"/>
    </xf>
    <xf numFmtId="0" fontId="45" fillId="28" borderId="141" xfId="0" applyFont="1" applyFill="1" applyBorder="1" applyAlignment="1">
      <alignment horizontal="center" vertical="center"/>
    </xf>
    <xf numFmtId="0" fontId="49" fillId="28" borderId="21" xfId="33" applyFont="1" applyFill="1" applyBorder="1" applyAlignment="1" applyProtection="1">
      <alignment horizontal="center" vertical="center"/>
    </xf>
    <xf numFmtId="0" fontId="22" fillId="0" borderId="21" xfId="0" applyFont="1" applyBorder="1" applyAlignment="1">
      <alignment vertical="center"/>
    </xf>
    <xf numFmtId="0" fontId="37" fillId="28" borderId="21" xfId="33" applyFont="1" applyFill="1" applyBorder="1" applyAlignment="1" applyProtection="1">
      <alignment horizontal="center" vertical="center" shrinkToFit="1"/>
    </xf>
    <xf numFmtId="0" fontId="0" fillId="28" borderId="33" xfId="0" applyFill="1" applyBorder="1" applyAlignment="1">
      <alignment vertical="center" shrinkToFit="1"/>
    </xf>
    <xf numFmtId="0" fontId="22" fillId="0" borderId="19" xfId="0" applyFont="1" applyBorder="1" applyAlignment="1">
      <alignment vertical="center"/>
    </xf>
    <xf numFmtId="176" fontId="32" fillId="0" borderId="66" xfId="33" applyNumberFormat="1" applyFont="1" applyFill="1" applyBorder="1" applyAlignment="1" applyProtection="1">
      <alignment vertical="center" shrinkToFit="1"/>
    </xf>
    <xf numFmtId="176" fontId="32" fillId="0" borderId="67" xfId="33" applyNumberFormat="1" applyFont="1" applyFill="1" applyBorder="1" applyAlignment="1" applyProtection="1">
      <alignment vertical="center" shrinkToFit="1"/>
    </xf>
    <xf numFmtId="176" fontId="32" fillId="0" borderId="68" xfId="33" applyNumberFormat="1" applyFont="1" applyFill="1" applyBorder="1" applyAlignment="1" applyProtection="1">
      <alignment vertical="center" shrinkToFit="1"/>
    </xf>
    <xf numFmtId="0" fontId="2" fillId="25" borderId="21" xfId="33" applyFont="1" applyFill="1" applyBorder="1" applyAlignment="1" applyProtection="1">
      <alignment horizontal="center" vertical="center" shrinkToFit="1"/>
    </xf>
    <xf numFmtId="0" fontId="34" fillId="28" borderId="19" xfId="0" applyFont="1" applyFill="1" applyBorder="1" applyAlignment="1">
      <alignment vertical="center" shrinkToFit="1"/>
    </xf>
    <xf numFmtId="0" fontId="45" fillId="28" borderId="88" xfId="0" applyFont="1" applyFill="1" applyBorder="1" applyAlignment="1">
      <alignment horizontal="center" vertical="center"/>
    </xf>
    <xf numFmtId="0" fontId="45" fillId="28" borderId="90" xfId="0" applyFont="1" applyFill="1" applyBorder="1" applyAlignment="1">
      <alignment horizontal="center" vertical="center"/>
    </xf>
    <xf numFmtId="0" fontId="25" fillId="0" borderId="15" xfId="33" applyFont="1" applyBorder="1" applyAlignment="1" applyProtection="1">
      <alignment horizontal="left" vertical="center" wrapText="1"/>
    </xf>
    <xf numFmtId="0" fontId="25" fillId="0" borderId="17" xfId="33" applyFont="1" applyBorder="1" applyAlignment="1" applyProtection="1">
      <alignment horizontal="left" vertical="center" wrapText="1"/>
    </xf>
    <xf numFmtId="176" fontId="32" fillId="0" borderId="0" xfId="33" applyNumberFormat="1" applyFont="1" applyAlignment="1" applyProtection="1">
      <alignment vertical="center" shrinkToFit="1"/>
    </xf>
    <xf numFmtId="0" fontId="50" fillId="28" borderId="140" xfId="33" applyFont="1" applyFill="1" applyBorder="1" applyAlignment="1" applyProtection="1">
      <alignment horizontal="center" vertical="center" wrapText="1" shrinkToFit="1"/>
    </xf>
    <xf numFmtId="0" fontId="50" fillId="28" borderId="142" xfId="33" applyFont="1" applyFill="1" applyBorder="1" applyAlignment="1" applyProtection="1">
      <alignment horizontal="center" vertical="center" shrinkToFit="1"/>
    </xf>
    <xf numFmtId="0" fontId="44" fillId="28" borderId="140" xfId="33" applyFont="1" applyFill="1" applyBorder="1" applyAlignment="1" applyProtection="1">
      <alignment horizontal="center" vertical="center" shrinkToFit="1"/>
    </xf>
    <xf numFmtId="0" fontId="0" fillId="28" borderId="141" xfId="0" applyFill="1" applyBorder="1" applyAlignment="1">
      <alignment vertical="center"/>
    </xf>
    <xf numFmtId="0" fontId="51" fillId="28" borderId="21" xfId="0" applyFont="1" applyFill="1" applyBorder="1" applyAlignment="1">
      <alignment vertical="center" shrinkToFit="1"/>
    </xf>
    <xf numFmtId="0" fontId="22" fillId="28" borderId="21" xfId="33" applyFont="1" applyFill="1" applyBorder="1" applyAlignment="1" applyProtection="1">
      <alignment horizontal="center" vertical="center"/>
    </xf>
    <xf numFmtId="0" fontId="22" fillId="28" borderId="21" xfId="0" applyFont="1" applyFill="1" applyBorder="1" applyAlignment="1">
      <alignment horizontal="center" vertical="center"/>
    </xf>
    <xf numFmtId="0" fontId="38" fillId="0" borderId="66" xfId="0" applyFont="1" applyBorder="1" applyAlignment="1" applyProtection="1">
      <alignment horizontal="center"/>
    </xf>
    <xf numFmtId="0" fontId="38" fillId="0" borderId="67" xfId="0" applyFont="1" applyBorder="1" applyAlignment="1" applyProtection="1">
      <alignment horizontal="center"/>
    </xf>
    <xf numFmtId="0" fontId="38" fillId="0" borderId="68" xfId="0" applyFont="1" applyBorder="1" applyAlignment="1" applyProtection="1">
      <alignment horizontal="center"/>
    </xf>
    <xf numFmtId="0" fontId="23" fillId="0" borderId="21" xfId="33" applyFont="1" applyBorder="1" applyAlignment="1" applyProtection="1">
      <alignment horizontal="left" vertical="center"/>
    </xf>
    <xf numFmtId="0" fontId="6" fillId="0" borderId="21" xfId="33" applyFont="1" applyBorder="1" applyAlignment="1" applyProtection="1">
      <alignment vertical="center"/>
    </xf>
    <xf numFmtId="0" fontId="25" fillId="0" borderId="33" xfId="33" applyFont="1" applyBorder="1" applyAlignment="1" applyProtection="1">
      <alignment horizontal="left" vertical="center" wrapText="1"/>
    </xf>
    <xf numFmtId="0" fontId="25" fillId="0" borderId="0" xfId="33" applyFont="1" applyBorder="1" applyAlignment="1" applyProtection="1">
      <alignment horizontal="left" vertical="center" wrapText="1"/>
    </xf>
    <xf numFmtId="0" fontId="0" fillId="0" borderId="0" xfId="33" applyFont="1" applyAlignment="1" applyProtection="1">
      <alignment vertical="center"/>
    </xf>
    <xf numFmtId="0" fontId="50" fillId="28" borderId="33" xfId="33" applyFont="1" applyFill="1" applyBorder="1" applyAlignment="1" applyProtection="1">
      <alignment horizontal="center" vertical="center" shrinkToFit="1"/>
    </xf>
    <xf numFmtId="0" fontId="50" fillId="28" borderId="0" xfId="33" applyFont="1" applyFill="1" applyBorder="1" applyAlignment="1" applyProtection="1">
      <alignment horizontal="center" vertical="center" shrinkToFit="1"/>
    </xf>
    <xf numFmtId="0" fontId="23" fillId="28" borderId="21" xfId="0" applyFont="1" applyFill="1" applyBorder="1" applyAlignment="1">
      <alignment vertical="center" shrinkToFit="1"/>
    </xf>
    <xf numFmtId="0" fontId="22" fillId="28" borderId="19" xfId="0" applyFont="1" applyFill="1" applyBorder="1" applyAlignment="1">
      <alignment horizontal="center"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28" borderId="66" xfId="0" applyFill="1" applyBorder="1" applyAlignment="1">
      <alignment vertical="center"/>
    </xf>
    <xf numFmtId="0" fontId="0" fillId="28" borderId="67" xfId="0" applyFill="1" applyBorder="1" applyAlignment="1">
      <alignment vertical="center"/>
    </xf>
    <xf numFmtId="0" fontId="50" fillId="28" borderId="66" xfId="33" applyFont="1" applyFill="1" applyBorder="1" applyAlignment="1" applyProtection="1">
      <alignment horizontal="center" vertical="center" shrinkToFit="1"/>
    </xf>
    <xf numFmtId="0" fontId="50" fillId="28" borderId="67" xfId="33" applyFont="1" applyFill="1" applyBorder="1" applyAlignment="1" applyProtection="1">
      <alignment horizontal="center" vertical="center" shrinkToFit="1"/>
    </xf>
    <xf numFmtId="0" fontId="0" fillId="28" borderId="66" xfId="0" applyFill="1" applyBorder="1" applyAlignment="1">
      <alignment vertical="center" shrinkToFit="1"/>
    </xf>
    <xf numFmtId="0" fontId="0" fillId="28" borderId="68" xfId="0" applyFill="1" applyBorder="1" applyAlignment="1">
      <alignment vertical="center"/>
    </xf>
    <xf numFmtId="0" fontId="23" fillId="28" borderId="139" xfId="0" applyFont="1" applyFill="1" applyBorder="1" applyAlignment="1">
      <alignment vertical="center" shrinkToFit="1"/>
    </xf>
    <xf numFmtId="0" fontId="51" fillId="28" borderId="139" xfId="0" applyFont="1" applyFill="1" applyBorder="1" applyAlignment="1">
      <alignment vertical="center" shrinkToFit="1"/>
    </xf>
    <xf numFmtId="0" fontId="52" fillId="28" borderId="143" xfId="33" applyFont="1" applyFill="1" applyBorder="1" applyAlignment="1" applyProtection="1">
      <alignment horizontal="center"/>
    </xf>
    <xf numFmtId="38" fontId="26" fillId="28" borderId="21" xfId="43" applyFont="1" applyFill="1" applyBorder="1" applyAlignment="1" applyProtection="1">
      <alignment horizontal="center" vertical="center"/>
    </xf>
    <xf numFmtId="38" fontId="49" fillId="28" borderId="21" xfId="43" applyFont="1" applyFill="1" applyBorder="1" applyAlignment="1" applyProtection="1">
      <alignment vertical="center" shrinkToFit="1"/>
    </xf>
    <xf numFmtId="0" fontId="0" fillId="0" borderId="33" xfId="0" applyBorder="1" applyAlignment="1">
      <alignment horizontal="center" vertical="center" shrinkToFit="1"/>
    </xf>
    <xf numFmtId="0" fontId="0" fillId="0" borderId="0" xfId="0" applyBorder="1" applyAlignment="1">
      <alignment horizontal="center" vertical="center" shrinkToFit="1"/>
    </xf>
    <xf numFmtId="0" fontId="0" fillId="0" borderId="34" xfId="0" applyBorder="1" applyAlignment="1">
      <alignment horizontal="center" vertical="center" shrinkToFit="1"/>
    </xf>
    <xf numFmtId="0" fontId="34" fillId="28" borderId="21" xfId="33" applyFont="1" applyFill="1" applyBorder="1" applyAlignment="1" applyProtection="1">
      <alignment horizontal="center" vertical="center" textRotation="255" shrinkToFit="1"/>
    </xf>
    <xf numFmtId="0" fontId="23" fillId="28" borderId="62" xfId="33" applyFont="1" applyFill="1" applyBorder="1" applyAlignment="1" applyProtection="1">
      <alignment horizontal="center" vertical="center" shrinkToFit="1"/>
    </xf>
    <xf numFmtId="0" fontId="0" fillId="0" borderId="62" xfId="0" applyBorder="1" applyAlignment="1">
      <alignment vertical="center"/>
    </xf>
    <xf numFmtId="0" fontId="44" fillId="28" borderId="62" xfId="33" applyFont="1" applyFill="1" applyBorder="1" applyAlignment="1" applyProtection="1">
      <alignment horizontal="center" vertical="center" shrinkToFit="1"/>
    </xf>
    <xf numFmtId="0" fontId="22" fillId="0" borderId="141" xfId="0" applyFont="1" applyBorder="1" applyAlignment="1">
      <alignment vertical="center"/>
    </xf>
    <xf numFmtId="0" fontId="0" fillId="0" borderId="66"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22" fillId="28" borderId="66" xfId="33" applyFont="1" applyFill="1" applyBorder="1" applyAlignment="1" applyProtection="1">
      <alignment horizontal="center" vertical="center"/>
    </xf>
    <xf numFmtId="0" fontId="22" fillId="28" borderId="68" xfId="33" applyFont="1" applyFill="1" applyBorder="1" applyAlignment="1" applyProtection="1">
      <alignment horizontal="center" vertical="center"/>
    </xf>
    <xf numFmtId="0" fontId="22" fillId="0" borderId="33" xfId="0" applyFont="1" applyBorder="1" applyAlignment="1">
      <alignment vertical="center"/>
    </xf>
    <xf numFmtId="0" fontId="22" fillId="0" borderId="34" xfId="0" applyFont="1" applyBorder="1" applyAlignment="1">
      <alignment vertical="center"/>
    </xf>
    <xf numFmtId="38" fontId="26" fillId="28" borderId="144" xfId="43" applyFont="1" applyFill="1" applyBorder="1" applyAlignment="1" applyProtection="1">
      <alignment horizontal="center" vertical="center"/>
    </xf>
    <xf numFmtId="0" fontId="6" fillId="28" borderId="144" xfId="33" applyFont="1" applyFill="1" applyBorder="1" applyAlignment="1" applyProtection="1">
      <alignment horizontal="center" vertical="center"/>
    </xf>
    <xf numFmtId="0" fontId="20" fillId="24" borderId="15" xfId="33" applyFont="1" applyFill="1" applyBorder="1" applyAlignment="1" applyProtection="1">
      <alignment horizontal="center" vertical="center" wrapText="1" shrinkToFit="1"/>
      <protection locked="0"/>
    </xf>
    <xf numFmtId="0" fontId="0" fillId="24" borderId="17" xfId="0" applyFill="1" applyBorder="1" applyAlignment="1" applyProtection="1">
      <alignment horizontal="center" vertical="center" shrinkToFit="1"/>
      <protection locked="0"/>
    </xf>
    <xf numFmtId="0" fontId="0" fillId="24" borderId="18" xfId="0" applyFill="1" applyBorder="1" applyAlignment="1" applyProtection="1">
      <alignment horizontal="center" vertical="center" shrinkToFit="1"/>
      <protection locked="0"/>
    </xf>
    <xf numFmtId="0" fontId="34" fillId="28" borderId="21" xfId="33" applyFont="1" applyFill="1" applyBorder="1" applyAlignment="1" applyProtection="1">
      <alignment horizontal="center" vertical="center"/>
    </xf>
    <xf numFmtId="0" fontId="6" fillId="28" borderId="145" xfId="33" applyFont="1" applyFill="1" applyBorder="1" applyAlignment="1" applyProtection="1">
      <alignment horizontal="center" vertical="center"/>
    </xf>
    <xf numFmtId="0" fontId="0" fillId="24" borderId="33" xfId="0" applyFill="1" applyBorder="1" applyAlignment="1" applyProtection="1">
      <alignment horizontal="center" vertical="center" shrinkToFit="1"/>
      <protection locked="0"/>
    </xf>
    <xf numFmtId="0" fontId="0" fillId="24" borderId="0" xfId="0" applyFill="1" applyAlignment="1" applyProtection="1">
      <alignment horizontal="center" vertical="center" shrinkToFit="1"/>
      <protection locked="0"/>
    </xf>
    <xf numFmtId="0" fontId="0" fillId="24" borderId="34" xfId="0" applyFill="1" applyBorder="1" applyAlignment="1" applyProtection="1">
      <alignment horizontal="center" vertical="center" shrinkToFit="1"/>
      <protection locked="0"/>
    </xf>
    <xf numFmtId="0" fontId="23" fillId="28" borderId="19" xfId="33" applyFont="1" applyFill="1" applyBorder="1" applyAlignment="1" applyProtection="1">
      <alignment horizontal="center" vertical="center" shrinkToFit="1"/>
    </xf>
    <xf numFmtId="0" fontId="44" fillId="28" borderId="19" xfId="33" applyFont="1" applyFill="1" applyBorder="1" applyAlignment="1" applyProtection="1">
      <alignment horizontal="center" vertical="center" shrinkToFit="1"/>
    </xf>
    <xf numFmtId="0" fontId="22" fillId="28" borderId="88" xfId="33" applyFont="1" applyFill="1" applyBorder="1" applyAlignment="1" applyProtection="1">
      <alignment horizontal="center" vertical="center"/>
    </xf>
    <xf numFmtId="0" fontId="22" fillId="28" borderId="90" xfId="33" applyFont="1" applyFill="1" applyBorder="1" applyAlignment="1" applyProtection="1">
      <alignment horizontal="center" vertical="center"/>
    </xf>
    <xf numFmtId="0" fontId="0" fillId="28" borderId="21" xfId="0" applyFill="1" applyBorder="1" applyAlignment="1">
      <alignment horizontal="center" vertical="center" shrinkToFit="1"/>
    </xf>
    <xf numFmtId="38" fontId="26" fillId="28" borderId="146" xfId="43" applyFont="1" applyFill="1" applyBorder="1" applyAlignment="1" applyProtection="1">
      <alignment horizontal="center" vertical="center"/>
    </xf>
    <xf numFmtId="0" fontId="6" fillId="28" borderId="146" xfId="33" applyFont="1" applyFill="1" applyBorder="1" applyAlignment="1" applyProtection="1">
      <alignment horizontal="center" vertical="center"/>
    </xf>
    <xf numFmtId="0" fontId="20" fillId="0" borderId="19" xfId="33" applyFont="1" applyBorder="1" applyAlignment="1" applyProtection="1">
      <alignment horizontal="left" vertical="center" shrinkToFit="1"/>
    </xf>
    <xf numFmtId="0" fontId="23" fillId="28" borderId="147" xfId="33" applyFont="1" applyFill="1" applyBorder="1" applyAlignment="1" applyProtection="1">
      <alignment horizontal="center" vertical="center" shrinkToFit="1"/>
    </xf>
    <xf numFmtId="0" fontId="44" fillId="28" borderId="147" xfId="33" applyFont="1" applyFill="1" applyBorder="1" applyAlignment="1" applyProtection="1">
      <alignment horizontal="center" vertical="center" shrinkToFit="1"/>
    </xf>
    <xf numFmtId="0" fontId="22" fillId="28" borderId="19" xfId="33" applyFont="1" applyFill="1" applyBorder="1" applyAlignment="1" applyProtection="1">
      <alignment horizontal="center" vertical="center"/>
    </xf>
    <xf numFmtId="0" fontId="6" fillId="28" borderId="148" xfId="33" applyFont="1" applyFill="1" applyBorder="1" applyAlignment="1" applyProtection="1">
      <alignment horizontal="center" vertical="center"/>
    </xf>
    <xf numFmtId="0" fontId="23" fillId="0" borderId="0" xfId="33" applyFont="1" applyBorder="1" applyAlignment="1" applyProtection="1">
      <alignment horizontal="right" vertical="center"/>
    </xf>
    <xf numFmtId="0" fontId="23" fillId="0" borderId="62" xfId="33" applyFont="1" applyBorder="1" applyAlignment="1" applyProtection="1">
      <alignment horizontal="right" vertical="center"/>
    </xf>
    <xf numFmtId="38" fontId="34" fillId="0" borderId="0" xfId="43" applyFont="1" applyBorder="1" applyAlignment="1" applyProtection="1">
      <alignment vertical="center" shrinkToFit="1"/>
    </xf>
    <xf numFmtId="38" fontId="34" fillId="0" borderId="34" xfId="43" applyFont="1" applyBorder="1" applyAlignment="1" applyProtection="1">
      <alignment vertical="center" shrinkToFit="1"/>
    </xf>
    <xf numFmtId="0" fontId="0" fillId="24" borderId="0" xfId="0" applyFill="1" applyBorder="1" applyAlignment="1" applyProtection="1">
      <alignment horizontal="center" vertical="center" shrinkToFit="1"/>
      <protection locked="0"/>
    </xf>
    <xf numFmtId="0" fontId="23" fillId="0" borderId="21" xfId="33" applyFont="1" applyBorder="1" applyAlignment="1" applyProtection="1">
      <alignment horizontal="right" vertical="center"/>
    </xf>
    <xf numFmtId="0" fontId="50" fillId="28" borderId="15" xfId="33" applyFont="1" applyFill="1" applyBorder="1" applyAlignment="1" applyProtection="1">
      <alignment horizontal="center" vertical="center" wrapText="1" shrinkToFit="1"/>
    </xf>
    <xf numFmtId="0" fontId="50" fillId="28" borderId="18" xfId="33" applyFont="1" applyFill="1" applyBorder="1" applyAlignment="1" applyProtection="1">
      <alignment horizontal="center" vertical="center" wrapText="1" shrinkToFit="1"/>
    </xf>
    <xf numFmtId="0" fontId="0" fillId="24" borderId="125" xfId="0" applyFill="1" applyBorder="1" applyAlignment="1" applyProtection="1">
      <alignment horizontal="center" vertical="center"/>
      <protection locked="0"/>
    </xf>
    <xf numFmtId="0" fontId="0" fillId="24" borderId="126" xfId="0" applyFill="1" applyBorder="1" applyAlignment="1" applyProtection="1">
      <alignment horizontal="center" vertical="center"/>
      <protection locked="0"/>
    </xf>
    <xf numFmtId="0" fontId="0" fillId="24" borderId="127" xfId="0" applyFill="1" applyBorder="1" applyAlignment="1" applyProtection="1">
      <alignment horizontal="center" vertical="center"/>
      <protection locked="0"/>
    </xf>
    <xf numFmtId="0" fontId="49" fillId="0" borderId="15" xfId="33" applyFont="1" applyFill="1" applyBorder="1" applyAlignment="1" applyProtection="1">
      <alignment horizontal="center" vertical="center" shrinkToFit="1"/>
      <protection locked="0"/>
    </xf>
    <xf numFmtId="0" fontId="49" fillId="0" borderId="17" xfId="33" applyFont="1" applyFill="1" applyBorder="1" applyAlignment="1" applyProtection="1">
      <alignment horizontal="center" vertical="center" shrinkToFit="1"/>
      <protection locked="0"/>
    </xf>
    <xf numFmtId="0" fontId="49" fillId="0" borderId="18" xfId="33" applyFont="1" applyFill="1" applyBorder="1" applyAlignment="1" applyProtection="1">
      <alignment horizontal="center" vertical="center" shrinkToFit="1"/>
      <protection locked="0"/>
    </xf>
    <xf numFmtId="0" fontId="50" fillId="28" borderId="66" xfId="33" applyFont="1" applyFill="1" applyBorder="1" applyAlignment="1" applyProtection="1">
      <alignment horizontal="center" vertical="center" wrapText="1" shrinkToFit="1"/>
    </xf>
    <xf numFmtId="0" fontId="50" fillId="28" borderId="68" xfId="33" applyFont="1" applyFill="1" applyBorder="1" applyAlignment="1" applyProtection="1">
      <alignment horizontal="center" vertical="center" wrapText="1" shrinkToFit="1"/>
    </xf>
    <xf numFmtId="38" fontId="26" fillId="28" borderId="149" xfId="43" applyFont="1" applyFill="1" applyBorder="1" applyAlignment="1" applyProtection="1">
      <alignment horizontal="center" vertical="center"/>
    </xf>
    <xf numFmtId="0" fontId="6" fillId="28" borderId="149" xfId="33" applyFont="1" applyFill="1" applyBorder="1" applyAlignment="1" applyProtection="1">
      <alignment horizontal="center" vertical="center"/>
    </xf>
    <xf numFmtId="0" fontId="27" fillId="16" borderId="110" xfId="33" applyFont="1" applyFill="1" applyBorder="1" applyAlignment="1" applyProtection="1">
      <alignment horizontal="center" vertical="center" shrinkToFit="1"/>
      <protection locked="0"/>
    </xf>
    <xf numFmtId="0" fontId="0" fillId="24" borderId="114" xfId="0" applyFill="1" applyBorder="1" applyAlignment="1" applyProtection="1">
      <alignment horizontal="center" vertical="center" shrinkToFit="1"/>
      <protection locked="0"/>
    </xf>
    <xf numFmtId="0" fontId="0" fillId="24" borderId="115" xfId="0" applyFill="1" applyBorder="1" applyAlignment="1" applyProtection="1">
      <alignment horizontal="center" vertical="center" shrinkToFit="1"/>
      <protection locked="0"/>
    </xf>
    <xf numFmtId="0" fontId="0" fillId="24" borderId="150" xfId="0" applyFill="1" applyBorder="1" applyAlignment="1" applyProtection="1">
      <alignment horizontal="center" vertical="center" shrinkToFit="1"/>
      <protection locked="0"/>
    </xf>
    <xf numFmtId="0" fontId="49" fillId="0" borderId="33" xfId="33" applyFont="1" applyFill="1" applyBorder="1" applyAlignment="1" applyProtection="1">
      <alignment horizontal="center" vertical="center" shrinkToFit="1"/>
      <protection locked="0"/>
    </xf>
    <xf numFmtId="0" fontId="49" fillId="0" borderId="0" xfId="33" applyFont="1" applyFill="1" applyBorder="1" applyAlignment="1" applyProtection="1">
      <alignment horizontal="center" vertical="center" shrinkToFit="1"/>
      <protection locked="0"/>
    </xf>
    <xf numFmtId="0" fontId="49" fillId="0" borderId="34" xfId="33" applyFont="1" applyFill="1" applyBorder="1" applyAlignment="1" applyProtection="1">
      <alignment horizontal="center" vertical="center" shrinkToFit="1"/>
      <protection locked="0"/>
    </xf>
    <xf numFmtId="0" fontId="50" fillId="28" borderId="18" xfId="33" applyFont="1" applyFill="1" applyBorder="1" applyAlignment="1" applyProtection="1">
      <alignment horizontal="center" vertical="center" shrinkToFit="1"/>
    </xf>
    <xf numFmtId="38" fontId="26" fillId="28" borderId="48" xfId="43" applyFont="1" applyFill="1" applyBorder="1" applyAlignment="1" applyProtection="1">
      <alignment horizontal="center" vertical="center"/>
    </xf>
    <xf numFmtId="0" fontId="6" fillId="28" borderId="48" xfId="33" applyFont="1" applyFill="1" applyBorder="1" applyAlignment="1" applyProtection="1">
      <alignment horizontal="center" vertical="center"/>
    </xf>
    <xf numFmtId="0" fontId="50" fillId="28" borderId="68" xfId="33" applyFont="1" applyFill="1" applyBorder="1" applyAlignment="1" applyProtection="1">
      <alignment horizontal="center" vertical="center" shrinkToFit="1"/>
    </xf>
    <xf numFmtId="0" fontId="52" fillId="28" borderId="88" xfId="33" applyFont="1" applyFill="1" applyBorder="1" applyAlignment="1" applyProtection="1">
      <alignment horizontal="center"/>
    </xf>
    <xf numFmtId="0" fontId="52" fillId="28" borderId="90" xfId="33" applyFont="1" applyFill="1" applyBorder="1" applyAlignment="1" applyProtection="1">
      <alignment horizontal="center"/>
    </xf>
    <xf numFmtId="0" fontId="6" fillId="28" borderId="151" xfId="33" applyFont="1" applyFill="1" applyBorder="1" applyAlignment="1" applyProtection="1">
      <alignment horizontal="center" vertical="center"/>
    </xf>
    <xf numFmtId="0" fontId="50" fillId="28" borderId="21" xfId="33" applyFont="1" applyFill="1" applyBorder="1" applyAlignment="1" applyProtection="1">
      <alignment horizontal="center" vertical="center" wrapText="1" shrinkToFit="1"/>
    </xf>
    <xf numFmtId="0" fontId="50" fillId="28" borderId="21" xfId="33" applyFont="1" applyFill="1" applyBorder="1" applyAlignment="1" applyProtection="1">
      <alignment horizontal="center" vertical="center" shrinkToFit="1"/>
    </xf>
    <xf numFmtId="0" fontId="22" fillId="28" borderId="147" xfId="33" applyFont="1" applyFill="1" applyBorder="1" applyAlignment="1" applyProtection="1">
      <alignment horizontal="center" vertical="center"/>
    </xf>
    <xf numFmtId="38" fontId="23" fillId="0" borderId="131" xfId="43" applyFont="1" applyBorder="1" applyAlignment="1" applyProtection="1">
      <alignment horizontal="center" shrinkToFit="1"/>
    </xf>
    <xf numFmtId="38" fontId="23" fillId="0" borderId="132" xfId="43" applyFont="1" applyBorder="1" applyAlignment="1" applyProtection="1">
      <alignment horizontal="center" shrinkToFit="1"/>
    </xf>
    <xf numFmtId="38" fontId="23" fillId="0" borderId="111" xfId="43" applyFont="1" applyBorder="1" applyAlignment="1" applyProtection="1">
      <alignment horizontal="center" shrinkToFit="1"/>
    </xf>
    <xf numFmtId="38" fontId="23" fillId="0" borderId="133" xfId="43" applyFont="1" applyBorder="1" applyAlignment="1" applyProtection="1">
      <alignment horizontal="center" shrinkToFit="1"/>
    </xf>
    <xf numFmtId="38" fontId="23" fillId="0" borderId="110" xfId="43" applyFont="1" applyBorder="1" applyAlignment="1" applyProtection="1">
      <alignment horizontal="center" shrinkToFit="1"/>
    </xf>
    <xf numFmtId="0" fontId="23" fillId="0" borderId="33" xfId="0" applyFont="1" applyBorder="1" applyAlignment="1">
      <alignment horizontal="center" vertical="center" wrapText="1" shrinkToFit="1"/>
    </xf>
    <xf numFmtId="0" fontId="0" fillId="0" borderId="34" xfId="0" applyBorder="1" applyAlignment="1">
      <alignment horizontal="center" vertical="center" wrapText="1" shrinkToFit="1"/>
    </xf>
    <xf numFmtId="0" fontId="0" fillId="0" borderId="0" xfId="0" applyAlignment="1">
      <alignment horizontal="center" vertical="center" wrapText="1" shrinkToFit="1"/>
    </xf>
    <xf numFmtId="0" fontId="28" fillId="8" borderId="66" xfId="33" applyFont="1" applyFill="1" applyBorder="1" applyAlignment="1" applyProtection="1">
      <alignment horizontal="left" vertical="center" shrinkToFit="1"/>
      <protection locked="0"/>
    </xf>
    <xf numFmtId="0" fontId="28" fillId="8" borderId="67" xfId="33" applyFont="1" applyFill="1" applyBorder="1" applyAlignment="1" applyProtection="1">
      <alignment horizontal="left" vertical="center" shrinkToFit="1"/>
      <protection locked="0"/>
    </xf>
    <xf numFmtId="0" fontId="28" fillId="8" borderId="68" xfId="33" applyFont="1" applyFill="1" applyBorder="1" applyAlignment="1" applyProtection="1">
      <alignment horizontal="left" vertical="center" shrinkToFit="1"/>
      <protection locked="0"/>
    </xf>
    <xf numFmtId="0" fontId="49" fillId="0" borderId="66" xfId="33" applyFont="1" applyFill="1" applyBorder="1" applyAlignment="1" applyProtection="1">
      <alignment horizontal="center" vertical="center" shrinkToFit="1"/>
      <protection locked="0"/>
    </xf>
    <xf numFmtId="0" fontId="49" fillId="0" borderId="67" xfId="33" applyFont="1" applyFill="1" applyBorder="1" applyAlignment="1" applyProtection="1">
      <alignment horizontal="center" vertical="center" shrinkToFit="1"/>
      <protection locked="0"/>
    </xf>
    <xf numFmtId="0" fontId="49" fillId="0" borderId="68" xfId="33" applyFont="1" applyFill="1" applyBorder="1" applyAlignment="1" applyProtection="1">
      <alignment horizontal="center" vertical="center" shrinkToFit="1"/>
      <protection locked="0"/>
    </xf>
    <xf numFmtId="0" fontId="28" fillId="0" borderId="66" xfId="33" applyFont="1" applyBorder="1" applyAlignment="1" applyProtection="1">
      <alignment horizontal="left" vertical="center" shrinkToFit="1"/>
    </xf>
    <xf numFmtId="0" fontId="28" fillId="0" borderId="67" xfId="33" applyFont="1" applyBorder="1" applyAlignment="1" applyProtection="1">
      <alignment horizontal="left" vertical="center" shrinkToFit="1"/>
    </xf>
    <xf numFmtId="0" fontId="28" fillId="0" borderId="68" xfId="33" applyFont="1" applyBorder="1" applyAlignment="1" applyProtection="1">
      <alignment horizontal="left" vertical="center" shrinkToFit="1"/>
    </xf>
    <xf numFmtId="0" fontId="6" fillId="0" borderId="67" xfId="33" applyBorder="1" applyAlignment="1" applyProtection="1">
      <alignment vertical="center"/>
    </xf>
    <xf numFmtId="0" fontId="25" fillId="0" borderId="66" xfId="33" applyFont="1" applyBorder="1" applyAlignment="1" applyProtection="1">
      <alignment horizontal="left" vertical="center" wrapText="1"/>
    </xf>
    <xf numFmtId="0" fontId="25" fillId="0" borderId="67" xfId="33" applyFont="1" applyBorder="1" applyAlignment="1" applyProtection="1">
      <alignment horizontal="left" vertical="center" wrapText="1"/>
    </xf>
    <xf numFmtId="38" fontId="34" fillId="0" borderId="67" xfId="43" applyFont="1" applyBorder="1" applyAlignment="1" applyProtection="1">
      <alignment vertical="center" shrinkToFit="1"/>
    </xf>
    <xf numFmtId="38" fontId="34" fillId="0" borderId="68" xfId="43" applyFont="1" applyBorder="1" applyAlignment="1" applyProtection="1">
      <alignment vertical="center" shrinkToFit="1"/>
    </xf>
    <xf numFmtId="176" fontId="32" fillId="16" borderId="66" xfId="33" applyNumberFormat="1" applyFont="1" applyFill="1" applyBorder="1" applyAlignment="1" applyProtection="1">
      <alignment vertical="center" shrinkToFit="1"/>
      <protection locked="0"/>
    </xf>
    <xf numFmtId="0" fontId="34" fillId="0" borderId="0" xfId="33" applyFont="1" applyBorder="1" applyAlignment="1" applyProtection="1">
      <alignment shrinkToFit="1"/>
    </xf>
    <xf numFmtId="0" fontId="6" fillId="28" borderId="152" xfId="33" applyFont="1" applyFill="1" applyBorder="1" applyAlignment="1" applyProtection="1">
      <alignment horizontal="center" vertical="center"/>
    </xf>
    <xf numFmtId="0" fontId="23" fillId="0" borderId="67" xfId="33" applyFont="1" applyFill="1" applyBorder="1" applyAlignment="1" applyProtection="1">
      <alignment vertical="center"/>
    </xf>
    <xf numFmtId="0" fontId="26" fillId="0" borderId="67" xfId="33" applyFont="1" applyBorder="1" applyAlignment="1" applyProtection="1">
      <alignment vertical="center"/>
    </xf>
    <xf numFmtId="0" fontId="27" fillId="16" borderId="138" xfId="33" applyFont="1" applyFill="1" applyBorder="1" applyAlignment="1" applyProtection="1">
      <alignment horizontal="center" vertical="center" shrinkToFit="1"/>
      <protection locked="0"/>
    </xf>
    <xf numFmtId="0" fontId="27" fillId="16" borderId="67" xfId="33" applyFont="1" applyFill="1" applyBorder="1" applyAlignment="1" applyProtection="1">
      <alignment horizontal="left" vertical="center" shrinkToFit="1"/>
      <protection locked="0"/>
    </xf>
    <xf numFmtId="0" fontId="27" fillId="16" borderId="138" xfId="33" applyFont="1" applyFill="1" applyBorder="1" applyAlignment="1" applyProtection="1">
      <alignment horizontal="left" vertical="center" shrinkToFit="1"/>
      <protection locked="0"/>
    </xf>
    <xf numFmtId="0" fontId="26" fillId="0" borderId="67" xfId="33" applyFont="1" applyFill="1" applyBorder="1" applyAlignment="1" applyProtection="1">
      <alignment vertical="center" shrinkToFit="1"/>
    </xf>
    <xf numFmtId="0" fontId="0" fillId="0" borderId="67" xfId="0" applyBorder="1" applyAlignment="1" applyProtection="1">
      <alignment vertical="center"/>
    </xf>
    <xf numFmtId="0" fontId="27" fillId="16" borderId="68" xfId="33" applyFont="1" applyFill="1" applyBorder="1" applyAlignment="1" applyProtection="1">
      <alignment horizontal="left" vertical="center" shrinkToFit="1"/>
      <protection locked="0"/>
    </xf>
    <xf numFmtId="0" fontId="20" fillId="0" borderId="66" xfId="33" applyFont="1" applyBorder="1" applyProtection="1">
      <alignment vertical="center"/>
    </xf>
    <xf numFmtId="0" fontId="20" fillId="0" borderId="68" xfId="33" applyFont="1" applyBorder="1" applyProtection="1">
      <alignment vertical="center"/>
    </xf>
    <xf numFmtId="0" fontId="26" fillId="0" borderId="67" xfId="33" applyFont="1" applyBorder="1" applyAlignment="1" applyProtection="1">
      <alignment horizontal="left" vertical="center"/>
    </xf>
    <xf numFmtId="0" fontId="27" fillId="0" borderId="67" xfId="33" applyFont="1" applyFill="1" applyBorder="1" applyAlignment="1" applyProtection="1">
      <alignment vertical="center" shrinkToFit="1"/>
      <protection locked="0"/>
    </xf>
    <xf numFmtId="0" fontId="24" fillId="0" borderId="67" xfId="33" applyFont="1" applyBorder="1" applyAlignment="1" applyProtection="1">
      <alignment horizontal="left" vertical="top" wrapText="1"/>
    </xf>
    <xf numFmtId="38" fontId="23" fillId="0" borderId="134" xfId="43" applyFont="1" applyBorder="1" applyAlignment="1" applyProtection="1">
      <alignment horizontal="center" shrinkToFit="1"/>
    </xf>
    <xf numFmtId="38" fontId="23" fillId="0" borderId="135" xfId="43" applyFont="1" applyBorder="1" applyAlignment="1" applyProtection="1">
      <alignment horizontal="center" shrinkToFit="1"/>
    </xf>
    <xf numFmtId="38" fontId="23" fillId="0" borderId="136" xfId="43" applyFont="1" applyBorder="1" applyAlignment="1" applyProtection="1">
      <alignment horizontal="center" shrinkToFit="1"/>
    </xf>
    <xf numFmtId="38" fontId="23" fillId="0" borderId="137" xfId="43" applyFont="1" applyBorder="1" applyAlignment="1" applyProtection="1">
      <alignment horizontal="center" shrinkToFit="1"/>
    </xf>
    <xf numFmtId="38" fontId="23" fillId="0" borderId="138" xfId="43" applyFont="1" applyBorder="1" applyAlignment="1" applyProtection="1">
      <alignment horizontal="center" shrinkToFit="1"/>
    </xf>
    <xf numFmtId="0" fontId="0" fillId="0" borderId="66" xfId="0" applyBorder="1" applyAlignment="1">
      <alignment horizontal="center" vertical="center" wrapText="1" shrinkToFit="1"/>
    </xf>
    <xf numFmtId="0" fontId="0" fillId="0" borderId="67" xfId="0" applyBorder="1" applyAlignment="1">
      <alignment horizontal="center" vertical="center" wrapText="1" shrinkToFit="1"/>
    </xf>
    <xf numFmtId="0" fontId="0" fillId="0" borderId="68" xfId="0" applyBorder="1" applyAlignment="1">
      <alignment horizontal="center" vertical="center" wrapText="1" shrinkToFit="1"/>
    </xf>
    <xf numFmtId="0" fontId="0" fillId="24" borderId="67" xfId="0" applyFont="1" applyFill="1" applyBorder="1" applyAlignment="1" applyProtection="1">
      <alignment horizontal="left" vertical="center"/>
      <protection locked="0"/>
    </xf>
    <xf numFmtId="0" fontId="0" fillId="24" borderId="68" xfId="0" applyFont="1" applyFill="1" applyBorder="1" applyAlignment="1" applyProtection="1">
      <alignment horizontal="left" vertical="center"/>
      <protection locked="0"/>
    </xf>
    <xf numFmtId="0" fontId="26" fillId="0" borderId="66" xfId="33" applyFont="1" applyBorder="1" applyAlignment="1" applyProtection="1">
      <alignment horizontal="left" vertical="center"/>
    </xf>
    <xf numFmtId="0" fontId="26" fillId="0" borderId="68" xfId="33" applyFont="1" applyBorder="1" applyAlignment="1" applyProtection="1">
      <alignment horizontal="left" vertical="center"/>
    </xf>
    <xf numFmtId="0" fontId="23" fillId="0" borderId="0" xfId="33" applyFont="1" applyAlignment="1" applyProtection="1">
      <alignment vertical="top" wrapText="1"/>
    </xf>
    <xf numFmtId="0" fontId="20" fillId="0" borderId="0" xfId="33" applyFont="1" applyProtection="1">
      <alignment vertical="center"/>
      <protection locked="0"/>
    </xf>
    <xf numFmtId="0" fontId="20" fillId="0" borderId="0" xfId="33" applyFont="1" applyBorder="1" applyAlignment="1" applyProtection="1">
      <alignment vertical="center"/>
      <protection locked="0"/>
    </xf>
    <xf numFmtId="0" fontId="20" fillId="0" borderId="0" xfId="33" applyFont="1" applyAlignment="1" applyProtection="1">
      <alignment vertical="center"/>
      <protection locked="0"/>
    </xf>
    <xf numFmtId="0" fontId="20" fillId="0" borderId="17" xfId="33" applyFont="1" applyBorder="1" applyAlignment="1" applyProtection="1">
      <alignment vertical="center"/>
      <protection locked="0"/>
    </xf>
    <xf numFmtId="0" fontId="6" fillId="0" borderId="0" xfId="33" applyFont="1" applyFill="1" applyBorder="1" applyAlignment="1" applyProtection="1">
      <alignment vertical="center" shrinkToFit="1"/>
    </xf>
    <xf numFmtId="0" fontId="28" fillId="0" borderId="0" xfId="33" applyFont="1" applyBorder="1" applyAlignment="1" applyProtection="1">
      <alignment vertical="top" wrapText="1"/>
    </xf>
    <xf numFmtId="0" fontId="20" fillId="0" borderId="0" xfId="33" applyFont="1" applyBorder="1" applyAlignment="1" applyProtection="1">
      <alignment vertical="top" wrapText="1"/>
    </xf>
    <xf numFmtId="0" fontId="20" fillId="0" borderId="0" xfId="33" applyFont="1" applyBorder="1" applyAlignment="1" applyProtection="1">
      <alignment horizontal="left" vertical="top" wrapText="1"/>
      <protection locked="0"/>
    </xf>
    <xf numFmtId="0" fontId="20" fillId="0" borderId="0" xfId="33" applyFont="1" applyBorder="1" applyAlignment="1" applyProtection="1">
      <alignment horizontal="left" vertical="top" wrapText="1"/>
    </xf>
    <xf numFmtId="0" fontId="23" fillId="0" borderId="0" xfId="33" applyFont="1" applyBorder="1" applyAlignment="1" applyProtection="1">
      <alignment shrinkToFit="1"/>
    </xf>
    <xf numFmtId="0" fontId="53" fillId="0" borderId="0" xfId="33" applyFont="1" applyBorder="1" applyAlignment="1" applyProtection="1">
      <alignment vertical="top" wrapText="1"/>
    </xf>
    <xf numFmtId="0" fontId="53" fillId="0" borderId="0" xfId="33" applyFont="1" applyBorder="1" applyAlignment="1" applyProtection="1">
      <alignment horizontal="left" vertical="top" wrapText="1"/>
    </xf>
    <xf numFmtId="0" fontId="6" fillId="0" borderId="0" xfId="33" applyBorder="1" applyAlignment="1" applyProtection="1">
      <alignment horizontal="center" vertical="center" textRotation="255"/>
    </xf>
    <xf numFmtId="0" fontId="26" fillId="0" borderId="0" xfId="33" applyFont="1" applyAlignment="1" applyProtection="1">
      <alignment horizontal="center" vertical="center"/>
    </xf>
    <xf numFmtId="0" fontId="26" fillId="0" borderId="0" xfId="33" applyFont="1" applyBorder="1" applyAlignment="1" applyProtection="1">
      <alignment vertical="center" wrapText="1"/>
    </xf>
    <xf numFmtId="0" fontId="26" fillId="0" borderId="0" xfId="33" applyFont="1" applyAlignment="1" applyProtection="1">
      <alignment vertical="center" wrapText="1"/>
    </xf>
    <xf numFmtId="0" fontId="6" fillId="0" borderId="0" xfId="33" applyFont="1" applyBorder="1" applyAlignment="1" applyProtection="1">
      <alignment vertical="center" wrapText="1"/>
    </xf>
    <xf numFmtId="0" fontId="20" fillId="0" borderId="0" xfId="33" applyFont="1" applyBorder="1" applyAlignment="1" applyProtection="1">
      <alignment vertical="center" shrinkToFit="1"/>
    </xf>
    <xf numFmtId="0" fontId="27" fillId="16" borderId="0" xfId="33" applyFont="1" applyFill="1" applyBorder="1" applyAlignment="1" applyProtection="1">
      <alignment vertical="center" shrinkToFit="1"/>
      <protection locked="0"/>
    </xf>
    <xf numFmtId="38" fontId="34" fillId="0" borderId="0" xfId="43" applyFont="1" applyBorder="1" applyAlignment="1" applyProtection="1">
      <alignment vertical="center" wrapText="1" shrinkToFit="1"/>
    </xf>
    <xf numFmtId="0" fontId="34" fillId="0" borderId="0" xfId="33" applyFont="1" applyBorder="1" applyAlignment="1" applyProtection="1">
      <alignment vertical="center" shrinkToFit="1"/>
    </xf>
    <xf numFmtId="0" fontId="23" fillId="0" borderId="0" xfId="33" applyFont="1" applyAlignment="1" applyProtection="1">
      <alignment vertical="center"/>
    </xf>
    <xf numFmtId="0" fontId="25" fillId="0" borderId="0" xfId="33" applyFont="1" applyBorder="1" applyAlignment="1" applyProtection="1">
      <alignment vertical="center" wrapText="1" shrinkToFit="1"/>
    </xf>
    <xf numFmtId="0" fontId="38" fillId="0" borderId="0" xfId="33" applyNumberFormat="1" applyFont="1" applyFill="1" applyBorder="1" applyAlignment="1" applyProtection="1"/>
    <xf numFmtId="0" fontId="54" fillId="0" borderId="0" xfId="33" applyFont="1" applyFill="1" applyBorder="1" applyAlignment="1" applyProtection="1">
      <alignment vertical="center" shrinkToFit="1"/>
    </xf>
    <xf numFmtId="0" fontId="34" fillId="16" borderId="0" xfId="33" applyFont="1" applyFill="1" applyBorder="1" applyAlignment="1" applyProtection="1">
      <alignment vertical="center" shrinkToFit="1"/>
    </xf>
    <xf numFmtId="0" fontId="26" fillId="16" borderId="0" xfId="33" applyFont="1" applyFill="1" applyBorder="1" applyAlignment="1" applyProtection="1">
      <alignment vertical="center" shrinkToFit="1"/>
      <protection locked="0"/>
    </xf>
    <xf numFmtId="0" fontId="54" fillId="16" borderId="0" xfId="33" applyFont="1" applyFill="1" applyBorder="1" applyAlignment="1" applyProtection="1">
      <alignment vertical="center" shrinkToFit="1"/>
    </xf>
    <xf numFmtId="0" fontId="23" fillId="0" borderId="0" xfId="33" applyFont="1" applyBorder="1" applyAlignment="1" applyProtection="1">
      <alignment vertical="center" shrinkToFit="1"/>
    </xf>
    <xf numFmtId="0" fontId="23" fillId="0" borderId="0" xfId="33" applyFont="1" applyAlignment="1" applyProtection="1">
      <alignment vertical="center" shrinkToFit="1"/>
    </xf>
    <xf numFmtId="0" fontId="34" fillId="0" borderId="0" xfId="33" applyFont="1" applyBorder="1" applyAlignment="1" applyProtection="1">
      <alignment vertical="center" wrapText="1"/>
    </xf>
    <xf numFmtId="178" fontId="27" fillId="16" borderId="0" xfId="33" applyNumberFormat="1" applyFont="1" applyFill="1" applyBorder="1" applyAlignment="1" applyProtection="1">
      <alignment vertical="center" shrinkToFit="1"/>
      <protection locked="0"/>
    </xf>
    <xf numFmtId="0" fontId="43" fillId="0" borderId="0" xfId="33" applyFont="1" applyFill="1" applyBorder="1" applyAlignment="1" applyProtection="1">
      <alignment horizontal="center" vertical="center"/>
    </xf>
    <xf numFmtId="0" fontId="55" fillId="0" borderId="0" xfId="0" applyFont="1">
      <alignment vertical="center"/>
    </xf>
    <xf numFmtId="38" fontId="49" fillId="0" borderId="0" xfId="43" applyFont="1" applyAlignment="1">
      <alignment vertical="center" shrinkToFit="1"/>
    </xf>
    <xf numFmtId="38" fontId="0" fillId="0" borderId="0" xfId="0" applyNumberFormat="1" applyFill="1" applyAlignment="1">
      <alignment horizontal="right" vertical="center" shrinkToFit="1"/>
    </xf>
    <xf numFmtId="38" fontId="0" fillId="0" borderId="0" xfId="43" applyFont="1" applyAlignment="1">
      <alignment vertical="center" shrinkToFit="1"/>
    </xf>
    <xf numFmtId="38" fontId="55" fillId="0" borderId="0" xfId="0" applyNumberFormat="1" applyFont="1">
      <alignment vertical="center"/>
    </xf>
    <xf numFmtId="38" fontId="49" fillId="0" borderId="0" xfId="0" applyNumberFormat="1" applyFont="1">
      <alignment vertical="center"/>
    </xf>
    <xf numFmtId="38" fontId="0" fillId="0" borderId="0" xfId="0" applyNumberFormat="1">
      <alignment vertical="center"/>
    </xf>
    <xf numFmtId="0" fontId="0" fillId="0" borderId="0" xfId="0" applyAlignment="1">
      <alignment vertical="center" shrinkToFit="1"/>
    </xf>
    <xf numFmtId="0" fontId="2" fillId="25" borderId="0" xfId="0" applyFont="1" applyFill="1" applyAlignment="1">
      <alignment vertical="center" shrinkToFit="1"/>
    </xf>
    <xf numFmtId="0" fontId="0" fillId="18" borderId="0" xfId="0" applyFill="1" applyAlignment="1">
      <alignment vertical="center" shrinkToFit="1"/>
    </xf>
    <xf numFmtId="0" fontId="47" fillId="0" borderId="0" xfId="0" applyFont="1" applyAlignment="1">
      <alignment vertical="center" shrinkToFit="1"/>
    </xf>
    <xf numFmtId="38" fontId="0" fillId="29" borderId="0" xfId="0" applyNumberFormat="1" applyFill="1" applyAlignment="1">
      <alignment vertical="center" shrinkToFit="1"/>
    </xf>
    <xf numFmtId="0" fontId="0" fillId="0" borderId="0" xfId="0" applyAlignment="1">
      <alignment horizontal="center" vertical="center" shrinkToFit="1"/>
    </xf>
    <xf numFmtId="0" fontId="47" fillId="23" borderId="0" xfId="0" applyFont="1" applyFill="1" applyAlignment="1">
      <alignment vertical="center"/>
    </xf>
    <xf numFmtId="0" fontId="0" fillId="23" borderId="0" xfId="0" applyFill="1" applyAlignment="1">
      <alignment vertical="center" shrinkToFit="1"/>
    </xf>
    <xf numFmtId="0" fontId="47" fillId="23" borderId="0" xfId="0" applyFont="1" applyFill="1" applyAlignment="1">
      <alignment vertical="center" shrinkToFit="1"/>
    </xf>
    <xf numFmtId="0" fontId="0" fillId="0" borderId="0" xfId="0" applyFill="1" applyAlignment="1">
      <alignment horizontal="right" vertical="center" shrinkToFit="1"/>
    </xf>
    <xf numFmtId="0" fontId="47" fillId="0" borderId="0" xfId="0" applyFont="1" applyAlignment="1">
      <alignment vertical="center"/>
    </xf>
    <xf numFmtId="0" fontId="0" fillId="29" borderId="0" xfId="0" applyFill="1" applyAlignment="1">
      <alignment horizontal="right" vertical="center" shrinkToFit="1"/>
    </xf>
    <xf numFmtId="38" fontId="0" fillId="29" borderId="0" xfId="0" applyNumberFormat="1" applyFill="1" applyAlignment="1">
      <alignment horizontal="right" vertical="center" shrinkToFit="1"/>
    </xf>
    <xf numFmtId="178" fontId="0" fillId="29" borderId="0" xfId="0" applyNumberFormat="1" applyFont="1" applyFill="1" applyAlignment="1">
      <alignment vertical="center" shrinkToFit="1"/>
    </xf>
    <xf numFmtId="0" fontId="0" fillId="30" borderId="0" xfId="0" applyFont="1" applyFill="1" applyAlignment="1">
      <alignment vertical="center" shrinkToFit="1"/>
    </xf>
    <xf numFmtId="38" fontId="0" fillId="25" borderId="0" xfId="43" applyFont="1" applyFill="1" applyAlignment="1">
      <alignment vertical="center" shrinkToFit="1"/>
    </xf>
    <xf numFmtId="177" fontId="0" fillId="0" borderId="0" xfId="0" applyNumberFormat="1" applyFill="1" applyAlignment="1">
      <alignment vertical="center" shrinkToFit="1"/>
    </xf>
    <xf numFmtId="58" fontId="0" fillId="18" borderId="0" xfId="43" applyNumberFormat="1" applyFont="1" applyFill="1" applyAlignment="1">
      <alignment vertical="center" shrinkToFit="1"/>
    </xf>
    <xf numFmtId="38" fontId="0" fillId="0" borderId="0" xfId="43" applyFont="1" applyAlignment="1">
      <alignment horizontal="center" vertical="center" shrinkToFit="1"/>
    </xf>
    <xf numFmtId="38" fontId="0" fillId="23" borderId="0" xfId="43" applyFont="1" applyFill="1" applyAlignment="1">
      <alignment vertical="center" shrinkToFit="1"/>
    </xf>
    <xf numFmtId="176" fontId="0" fillId="23" borderId="0" xfId="43" applyNumberFormat="1" applyFont="1" applyFill="1" applyAlignment="1">
      <alignment vertical="center" shrinkToFit="1"/>
    </xf>
    <xf numFmtId="38" fontId="0" fillId="0" borderId="0" xfId="43" applyFont="1" applyAlignment="1">
      <alignment vertical="center"/>
    </xf>
    <xf numFmtId="38" fontId="47" fillId="0" borderId="0" xfId="43" applyFont="1" applyAlignment="1">
      <alignment vertical="center" shrinkToFit="1"/>
    </xf>
    <xf numFmtId="38" fontId="2" fillId="25" borderId="0" xfId="43" applyFont="1" applyFill="1" applyAlignment="1">
      <alignment vertical="center" shrinkToFit="1"/>
    </xf>
    <xf numFmtId="38" fontId="0" fillId="0" borderId="0" xfId="43" quotePrefix="1" applyFont="1" applyFill="1" applyAlignment="1">
      <alignment horizontal="center" vertical="center" shrinkToFit="1"/>
    </xf>
    <xf numFmtId="38" fontId="0" fillId="0" borderId="0" xfId="43" applyFont="1" applyAlignment="1">
      <alignment horizontal="left" vertical="center" shrinkToFit="1"/>
    </xf>
    <xf numFmtId="177" fontId="0" fillId="29" borderId="0" xfId="0" applyNumberFormat="1" applyFill="1" applyAlignment="1">
      <alignment vertical="center" shrinkToFit="1"/>
    </xf>
    <xf numFmtId="181" fontId="0" fillId="0" borderId="0" xfId="43" applyNumberFormat="1" applyFont="1" applyAlignment="1">
      <alignment vertical="center" shrinkToFit="1"/>
    </xf>
    <xf numFmtId="9" fontId="0" fillId="0" borderId="0" xfId="44" applyFont="1" applyAlignment="1">
      <alignment vertical="center" shrinkToFit="1"/>
    </xf>
    <xf numFmtId="38" fontId="0" fillId="31" borderId="0" xfId="43" applyFont="1" applyFill="1" applyAlignment="1">
      <alignment vertical="center" shrinkToFit="1"/>
    </xf>
    <xf numFmtId="14" fontId="0" fillId="0" borderId="0" xfId="0" applyNumberFormat="1" applyAlignment="1">
      <alignment vertical="center" shrinkToFit="1"/>
    </xf>
    <xf numFmtId="40" fontId="0" fillId="0" borderId="0" xfId="43" applyNumberFormat="1" applyFont="1" applyAlignment="1">
      <alignment vertical="center" shrinkToFit="1"/>
    </xf>
    <xf numFmtId="182" fontId="0" fillId="0" borderId="0" xfId="43" applyNumberFormat="1" applyFont="1" applyAlignment="1">
      <alignment vertical="center" shrinkToFit="1"/>
    </xf>
    <xf numFmtId="177" fontId="0" fillId="4" borderId="0" xfId="43" applyNumberFormat="1" applyFont="1" applyFill="1" applyAlignment="1">
      <alignment vertical="center" shrinkToFit="1"/>
    </xf>
    <xf numFmtId="183" fontId="0" fillId="0" borderId="0" xfId="43" applyNumberFormat="1" applyFont="1" applyAlignment="1">
      <alignment vertical="center" shrinkToFit="1"/>
    </xf>
    <xf numFmtId="38" fontId="0" fillId="0" borderId="0" xfId="43" quotePrefix="1" applyFont="1" applyAlignment="1">
      <alignment horizontal="right" vertical="center" shrinkToFit="1"/>
    </xf>
    <xf numFmtId="181" fontId="0" fillId="29" borderId="0" xfId="43" applyNumberFormat="1" applyFont="1" applyFill="1" applyAlignment="1">
      <alignment vertical="center" shrinkToFit="1"/>
    </xf>
    <xf numFmtId="176" fontId="0" fillId="23" borderId="0" xfId="43" applyNumberFormat="1" applyFont="1" applyFill="1" applyAlignment="1">
      <alignment horizontal="right" vertical="center" shrinkToFit="1"/>
    </xf>
    <xf numFmtId="0" fontId="0" fillId="23" borderId="0" xfId="0" applyFill="1" applyAlignment="1">
      <alignment horizontal="right" vertical="center"/>
    </xf>
    <xf numFmtId="38" fontId="0" fillId="23" borderId="0" xfId="43" applyFont="1" applyFill="1" applyAlignment="1">
      <alignment horizontal="right" vertical="center" shrinkToFit="1"/>
    </xf>
    <xf numFmtId="184" fontId="0" fillId="0" borderId="0" xfId="44" applyNumberFormat="1" applyFont="1" applyAlignment="1">
      <alignment vertical="center" shrinkToFit="1"/>
    </xf>
    <xf numFmtId="0" fontId="0" fillId="25" borderId="0" xfId="0" applyFill="1" applyAlignment="1">
      <alignment vertical="center" shrinkToFit="1"/>
    </xf>
    <xf numFmtId="178" fontId="0" fillId="0" borderId="0" xfId="0" applyNumberFormat="1" applyAlignment="1">
      <alignment vertical="center" shrinkToFit="1"/>
    </xf>
    <xf numFmtId="176" fontId="0" fillId="23" borderId="0" xfId="0" applyNumberFormat="1" applyFill="1">
      <alignment vertical="center"/>
    </xf>
    <xf numFmtId="10" fontId="0" fillId="0" borderId="0" xfId="44" applyNumberFormat="1" applyFont="1" applyAlignment="1">
      <alignment vertical="center" shrinkToFit="1"/>
    </xf>
    <xf numFmtId="49" fontId="0" fillId="23" borderId="0" xfId="43" applyNumberFormat="1" applyFont="1" applyFill="1" applyAlignment="1">
      <alignment vertical="center" shrinkToFit="1"/>
    </xf>
    <xf numFmtId="178" fontId="0" fillId="23" borderId="0" xfId="43" applyNumberFormat="1" applyFont="1" applyFill="1" applyAlignment="1">
      <alignment vertical="center" shrinkToFit="1"/>
    </xf>
    <xf numFmtId="38" fontId="0" fillId="7" borderId="0" xfId="43" applyFont="1" applyFill="1" applyAlignment="1">
      <alignment vertical="center" shrinkToFit="1"/>
    </xf>
    <xf numFmtId="38" fontId="0" fillId="31" borderId="0" xfId="43" applyFont="1" applyFill="1" applyAlignment="1">
      <alignment horizontal="right" vertical="center" shrinkToFit="1"/>
    </xf>
    <xf numFmtId="38" fontId="0" fillId="32" borderId="0" xfId="43" applyFont="1" applyFill="1" applyAlignment="1">
      <alignment vertical="center" shrinkToFit="1"/>
    </xf>
    <xf numFmtId="38" fontId="0" fillId="0" borderId="0" xfId="43" applyFont="1" applyAlignment="1">
      <alignment horizontal="righ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_市申告書(改訂中） (version 1)" xfId="33"/>
    <cellStyle name="良い" xfId="34" builtinId="26" customBuiltin="1"/>
    <cellStyle name="見出し 1" xfId="35" builtinId="16" customBuiltin="1"/>
    <cellStyle name="見出し 2" xfId="36" builtinId="17" customBuiltin="1"/>
    <cellStyle name="見出し 3" xfId="37" builtinId="18" customBuiltin="1"/>
    <cellStyle name="見出し 4" xfId="38" builtinId="19" customBuiltin="1"/>
    <cellStyle name="計算" xfId="39" builtinId="22" customBuiltin="1"/>
    <cellStyle name="説明文" xfId="40" builtinId="53" customBuiltin="1"/>
    <cellStyle name="警告文" xfId="41" builtinId="11" customBuiltin="1"/>
    <cellStyle name="集計" xfId="42" builtinId="25" customBuiltin="1"/>
    <cellStyle name="桁区切り" xfId="43" builtinId="6"/>
    <cellStyle name="パーセント" xfId="44" builtinId="5"/>
  </cellStyles>
  <dxfs count="32">
    <dxf>
      <fill>
        <patternFill>
          <bgColor indexed="10"/>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73</xdr:col>
      <xdr:colOff>19050</xdr:colOff>
      <xdr:row>0</xdr:row>
      <xdr:rowOff>0</xdr:rowOff>
    </xdr:from>
    <xdr:to xmlns:xdr="http://schemas.openxmlformats.org/drawingml/2006/spreadsheetDrawing">
      <xdr:col>84</xdr:col>
      <xdr:colOff>38100</xdr:colOff>
      <xdr:row>0</xdr:row>
      <xdr:rowOff>0</xdr:rowOff>
    </xdr:to>
    <xdr:sp macro="" textlink="">
      <xdr:nvSpPr>
        <xdr:cNvPr id="4511" name="Oval 1"/>
        <xdr:cNvSpPr>
          <a:spLocks noChangeArrowheads="1"/>
        </xdr:cNvSpPr>
      </xdr:nvSpPr>
      <xdr:spPr>
        <a:xfrm>
          <a:off x="5581650" y="0"/>
          <a:ext cx="857250" cy="0"/>
        </a:xfrm>
        <a:prstGeom prst="ellipse">
          <a:avLst/>
        </a:prstGeom>
        <a:solidFill>
          <a:srgbClr val="FFFFFF"/>
        </a:solidFill>
        <a:ln w="9525">
          <a:solidFill>
            <a:srgbClr val="000000"/>
          </a:solidFill>
          <a:round/>
          <a:headEnd/>
          <a:tailEnd/>
        </a:ln>
      </xdr:spPr>
      <xdr:txBody>
        <a:bodyPr vertOverflow="clip" horzOverflow="overflow"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申告書</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受付印</a:t>
          </a:r>
        </a:p>
      </xdr:txBody>
    </xdr:sp>
    <xdr:clientData/>
  </xdr:twoCellAnchor>
  <xdr:twoCellAnchor>
    <xdr:from xmlns:xdr="http://schemas.openxmlformats.org/drawingml/2006/spreadsheetDrawing">
      <xdr:col>96</xdr:col>
      <xdr:colOff>8255</xdr:colOff>
      <xdr:row>113</xdr:row>
      <xdr:rowOff>6350</xdr:rowOff>
    </xdr:from>
    <xdr:to xmlns:xdr="http://schemas.openxmlformats.org/drawingml/2006/spreadsheetDrawing">
      <xdr:col>97</xdr:col>
      <xdr:colOff>36830</xdr:colOff>
      <xdr:row>114</xdr:row>
      <xdr:rowOff>15875</xdr:rowOff>
    </xdr:to>
    <xdr:sp macro="" textlink="">
      <xdr:nvSpPr>
        <xdr:cNvPr id="4512" name="Rectangle 9"/>
        <xdr:cNvSpPr>
          <a:spLocks noChangeArrowheads="1"/>
        </xdr:cNvSpPr>
      </xdr:nvSpPr>
      <xdr:spPr>
        <a:xfrm>
          <a:off x="7323455" y="9988550"/>
          <a:ext cx="104775" cy="95250"/>
        </a:xfrm>
        <a:prstGeom prst="rect">
          <a:avLst/>
        </a:prstGeom>
        <a:noFill/>
        <a:ln>
          <a:noFill/>
        </a:ln>
      </xdr:spPr>
      <xdr:txBody>
        <a:bodyPr vertOverflow="clip" horzOverflow="overflow" wrap="square" lIns="27432" tIns="18288" rIns="0" bIns="0" anchor="t" upright="1"/>
        <a:lstStyle/>
        <a:p>
          <a:pPr algn="l" rtl="0">
            <a:defRPr sz="1000"/>
          </a:pPr>
          <a:r>
            <a:rPr lang="ja-JP" altLang="en-US" sz="300" b="0" i="0" u="none" strike="noStrike" baseline="0">
              <a:solidFill>
                <a:srgbClr val="000000"/>
              </a:solidFill>
              <a:latin typeface="ＭＳ Ｐゴシック"/>
              <a:ea typeface="ＭＳ Ｐゴシック"/>
            </a:rPr>
            <a:t>人</a:t>
          </a:r>
        </a:p>
      </xdr:txBody>
    </xdr:sp>
    <xdr:clientData/>
  </xdr:twoCellAnchor>
  <xdr:twoCellAnchor>
    <xdr:from xmlns:xdr="http://schemas.openxmlformats.org/drawingml/2006/spreadsheetDrawing">
      <xdr:col>88</xdr:col>
      <xdr:colOff>69850</xdr:colOff>
      <xdr:row>111</xdr:row>
      <xdr:rowOff>73025</xdr:rowOff>
    </xdr:from>
    <xdr:to xmlns:xdr="http://schemas.openxmlformats.org/drawingml/2006/spreadsheetDrawing">
      <xdr:col>90</xdr:col>
      <xdr:colOff>17780</xdr:colOff>
      <xdr:row>112</xdr:row>
      <xdr:rowOff>73660</xdr:rowOff>
    </xdr:to>
    <xdr:sp macro="" textlink="">
      <xdr:nvSpPr>
        <xdr:cNvPr id="4513" name="Rectangle 9"/>
        <xdr:cNvSpPr>
          <a:spLocks noChangeArrowheads="1"/>
        </xdr:cNvSpPr>
      </xdr:nvSpPr>
      <xdr:spPr>
        <a:xfrm>
          <a:off x="6775450" y="9883775"/>
          <a:ext cx="100330" cy="86360"/>
        </a:xfrm>
        <a:prstGeom prst="rect">
          <a:avLst/>
        </a:prstGeom>
        <a:noFill/>
        <a:ln>
          <a:noFill/>
        </a:ln>
      </xdr:spPr>
      <xdr:txBody>
        <a:bodyPr vertOverflow="clip" horzOverflow="overflow" wrap="square" lIns="27432" tIns="18288" rIns="0" bIns="0" anchor="t" upright="1"/>
        <a:lstStyle/>
        <a:p>
          <a:pPr algn="l" rtl="0">
            <a:defRPr sz="1000"/>
          </a:pPr>
          <a:r>
            <a:rPr lang="ja-JP" altLang="en-US" sz="300" b="0" i="0" u="none" strike="noStrike" baseline="0">
              <a:solidFill>
                <a:srgbClr val="000000"/>
              </a:solidFill>
              <a:latin typeface="ＭＳ Ｐゴシック"/>
              <a:ea typeface="ＭＳ Ｐゴシック"/>
            </a:rPr>
            <a:t>内</a:t>
          </a:r>
        </a:p>
      </xdr:txBody>
    </xdr:sp>
    <xdr:clientData/>
  </xdr:twoCellAnchor>
  <xdr:twoCellAnchor>
    <xdr:from xmlns:xdr="http://schemas.openxmlformats.org/drawingml/2006/spreadsheetDrawing">
      <xdr:col>19</xdr:col>
      <xdr:colOff>57150</xdr:colOff>
      <xdr:row>193</xdr:row>
      <xdr:rowOff>55880</xdr:rowOff>
    </xdr:from>
    <xdr:to xmlns:xdr="http://schemas.openxmlformats.org/drawingml/2006/spreadsheetDrawing">
      <xdr:col>27</xdr:col>
      <xdr:colOff>19050</xdr:colOff>
      <xdr:row>195</xdr:row>
      <xdr:rowOff>74930</xdr:rowOff>
    </xdr:to>
    <xdr:sp macro="" textlink="">
      <xdr:nvSpPr>
        <xdr:cNvPr id="4514" name="Oval 4"/>
        <xdr:cNvSpPr>
          <a:spLocks noChangeArrowheads="1"/>
        </xdr:cNvSpPr>
      </xdr:nvSpPr>
      <xdr:spPr>
        <a:xfrm>
          <a:off x="1504950" y="17115155"/>
          <a:ext cx="571500" cy="190500"/>
        </a:xfrm>
        <a:prstGeom prst="ellipse">
          <a:avLst/>
        </a:prstGeom>
        <a:noFill/>
        <a:ln>
          <a:noFill/>
        </a:ln>
      </xdr:spPr>
      <xdr:txBody>
        <a:bodyPr vertOverflow="clip" horzOverflow="overflow" wrap="square" lIns="27432" tIns="18288" rIns="27432" bIns="18288" anchor="ctr"/>
        <a:lstStyle/>
        <a:p>
          <a:pPr algn="ctr" rtl="0">
            <a:defRPr sz="1000"/>
          </a:pPr>
          <a:r>
            <a:rPr lang="ja-JP" altLang="en-US" sz="600" b="0" i="0" u="none" strike="noStrike" baseline="0">
              <a:solidFill>
                <a:srgbClr val="000000"/>
              </a:solidFill>
              <a:latin typeface="ＭＳ Ｐゴシック"/>
              <a:ea typeface="ＭＳ Ｐゴシック"/>
            </a:rPr>
            <a:t>所得金額</a:t>
          </a:r>
        </a:p>
        <a:p>
          <a:pPr algn="ctr" rtl="0">
            <a:defRPr sz="1000"/>
          </a:pPr>
          <a:endParaRPr lang="ja-JP" altLang="en-US" sz="6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18</xdr:col>
      <xdr:colOff>66675</xdr:colOff>
      <xdr:row>201</xdr:row>
      <xdr:rowOff>55880</xdr:rowOff>
    </xdr:from>
    <xdr:to xmlns:xdr="http://schemas.openxmlformats.org/drawingml/2006/spreadsheetDrawing">
      <xdr:col>28</xdr:col>
      <xdr:colOff>57150</xdr:colOff>
      <xdr:row>203</xdr:row>
      <xdr:rowOff>84455</xdr:rowOff>
    </xdr:to>
    <xdr:sp macro="" textlink="">
      <xdr:nvSpPr>
        <xdr:cNvPr id="4515" name="Oval 4"/>
        <xdr:cNvSpPr>
          <a:spLocks noChangeArrowheads="1"/>
        </xdr:cNvSpPr>
      </xdr:nvSpPr>
      <xdr:spPr>
        <a:xfrm>
          <a:off x="1438275" y="17800955"/>
          <a:ext cx="752475" cy="200025"/>
        </a:xfrm>
        <a:prstGeom prst="ellipse">
          <a:avLst/>
        </a:prstGeom>
        <a:noFill/>
        <a:ln>
          <a:noFill/>
        </a:ln>
      </xdr:spPr>
      <xdr:txBody>
        <a:bodyPr vertOverflow="clip" horzOverflow="overflow" wrap="square" lIns="27432" tIns="18288" rIns="27432" bIns="18288" anchor="ctr"/>
        <a:lstStyle/>
        <a:p>
          <a:pPr algn="ctr" rtl="0">
            <a:defRPr sz="1000"/>
          </a:pPr>
          <a:r>
            <a:rPr lang="ja-JP" altLang="en-US" sz="600" b="0" i="0" u="none" strike="noStrike" baseline="0">
              <a:solidFill>
                <a:srgbClr val="000000"/>
              </a:solidFill>
              <a:latin typeface="ＭＳ Ｐゴシック"/>
              <a:ea typeface="ＭＳ Ｐゴシック"/>
            </a:rPr>
            <a:t>資産の種類</a:t>
          </a: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26</xdr:col>
      <xdr:colOff>76200</xdr:colOff>
      <xdr:row>201</xdr:row>
      <xdr:rowOff>55880</xdr:rowOff>
    </xdr:from>
    <xdr:to xmlns:xdr="http://schemas.openxmlformats.org/drawingml/2006/spreadsheetDrawing">
      <xdr:col>44</xdr:col>
      <xdr:colOff>38100</xdr:colOff>
      <xdr:row>203</xdr:row>
      <xdr:rowOff>84455</xdr:rowOff>
    </xdr:to>
    <xdr:sp macro="" textlink="">
      <xdr:nvSpPr>
        <xdr:cNvPr id="4516" name="Oval 4"/>
        <xdr:cNvSpPr>
          <a:spLocks noChangeArrowheads="1"/>
        </xdr:cNvSpPr>
      </xdr:nvSpPr>
      <xdr:spPr>
        <a:xfrm>
          <a:off x="2057400" y="17800955"/>
          <a:ext cx="1333500" cy="200025"/>
        </a:xfrm>
        <a:prstGeom prst="ellipse">
          <a:avLst/>
        </a:prstGeom>
        <a:noFill/>
        <a:ln>
          <a:noFill/>
        </a:ln>
      </xdr:spPr>
      <xdr:txBody>
        <a:bodyPr vertOverflow="clip" horzOverflow="overflow" wrap="square" lIns="27432" tIns="18288" rIns="27432" bIns="18288" anchor="ctr"/>
        <a:lstStyle/>
        <a:p>
          <a:pPr algn="ctr" rtl="0">
            <a:defRPr sz="1000"/>
          </a:pPr>
          <a:r>
            <a:rPr lang="ja-JP" altLang="en-US" sz="600" b="0" i="0" u="none" strike="noStrike" baseline="0">
              <a:solidFill>
                <a:srgbClr val="000000"/>
              </a:solidFill>
              <a:latin typeface="ＭＳ Ｐゴシック"/>
              <a:ea typeface="ＭＳ Ｐゴシック"/>
            </a:rPr>
            <a:t>損失額・被災損失額（白）</a:t>
          </a: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42</xdr:col>
      <xdr:colOff>1270</xdr:colOff>
      <xdr:row>129</xdr:row>
      <xdr:rowOff>47625</xdr:rowOff>
    </xdr:from>
    <xdr:to xmlns:xdr="http://schemas.openxmlformats.org/drawingml/2006/spreadsheetDrawing">
      <xdr:col>48</xdr:col>
      <xdr:colOff>45085</xdr:colOff>
      <xdr:row>131</xdr:row>
      <xdr:rowOff>66675</xdr:rowOff>
    </xdr:to>
    <xdr:sp macro="" textlink="">
      <xdr:nvSpPr>
        <xdr:cNvPr id="4517" name="Oval 4"/>
        <xdr:cNvSpPr>
          <a:spLocks noChangeArrowheads="1"/>
        </xdr:cNvSpPr>
      </xdr:nvSpPr>
      <xdr:spPr>
        <a:xfrm>
          <a:off x="3201670" y="11401425"/>
          <a:ext cx="501015" cy="190500"/>
        </a:xfrm>
        <a:prstGeom prst="ellipse">
          <a:avLst/>
        </a:prstGeom>
        <a:noFill/>
        <a:ln>
          <a:noFill/>
        </a:ln>
      </xdr:spPr>
      <xdr:txBody>
        <a:bodyPr vertOverflow="clip" horzOverflow="overflow" wrap="square" lIns="27432" tIns="18288" rIns="27432" bIns="18288" anchor="ctr"/>
        <a:lstStyle/>
        <a:p>
          <a:pPr algn="ctr" rtl="0">
            <a:defRPr sz="1000"/>
          </a:pPr>
          <a:r>
            <a:rPr lang="ja-JP" altLang="en-US" sz="600" b="0" i="0" u="none" strike="noStrike" baseline="0">
              <a:solidFill>
                <a:srgbClr val="000000"/>
              </a:solidFill>
              <a:latin typeface="ＭＳ Ｐゴシック"/>
              <a:ea typeface="ＭＳ Ｐゴシック"/>
            </a:rPr>
            <a:t>学校名</a:t>
          </a:r>
        </a:p>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endParaRPr lang="ja-JP" altLang="en-US" sz="6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0</xdr:col>
      <xdr:colOff>43815</xdr:colOff>
      <xdr:row>262</xdr:row>
      <xdr:rowOff>58420</xdr:rowOff>
    </xdr:from>
    <xdr:to xmlns:xdr="http://schemas.openxmlformats.org/drawingml/2006/spreadsheetDrawing">
      <xdr:col>96</xdr:col>
      <xdr:colOff>73025</xdr:colOff>
      <xdr:row>284</xdr:row>
      <xdr:rowOff>76200</xdr:rowOff>
    </xdr:to>
    <xdr:sp macro="" textlink="">
      <xdr:nvSpPr>
        <xdr:cNvPr id="4518" name="正方形/長方形 11"/>
        <xdr:cNvSpPr/>
      </xdr:nvSpPr>
      <xdr:spPr>
        <a:xfrm>
          <a:off x="43815" y="23032720"/>
          <a:ext cx="7344410" cy="1903730"/>
        </a:xfrm>
        <a:prstGeom prst="rect">
          <a:avLst/>
        </a:prstGeom>
        <a:solidFill>
          <a:sysClr val="window" lastClr="FFFFFF"/>
        </a:solidFill>
        <a:ln w="38100">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l" rtl="0" fontAlgn="base"/>
          <a:r>
            <a:rPr lang="ja-JP" altLang="ja-JP" sz="900" b="1" i="0" baseline="0">
              <a:solidFill>
                <a:srgbClr val="FF0000"/>
              </a:solidFill>
              <a:latin typeface="+mn-lt"/>
              <a:ea typeface="+mn-ea"/>
              <a:cs typeface="+mn-cs"/>
            </a:rPr>
            <a:t>ご提出の前に確認を!!</a:t>
          </a:r>
          <a:endParaRPr lang="ja-JP" altLang="ja-JP" sz="900" b="0" i="0" baseline="0">
            <a:solidFill>
              <a:srgbClr val="FF0000"/>
            </a:solidFill>
            <a:latin typeface="+mn-lt"/>
            <a:ea typeface="+mn-ea"/>
            <a:cs typeface="+mn-cs"/>
          </a:endParaRPr>
        </a:p>
        <a:p>
          <a:pPr algn="l" rtl="0"/>
          <a:r>
            <a:rPr lang="ja-JP" altLang="ja-JP" sz="900" b="0" i="0" baseline="0">
              <a:solidFill>
                <a:schemeClr val="dk1"/>
              </a:solidFill>
              <a:latin typeface="+mn-lt"/>
              <a:ea typeface="+mn-ea"/>
              <a:cs typeface="+mn-cs"/>
            </a:rPr>
            <a:t>　●必要箇所に記入してますか。</a:t>
          </a:r>
          <a:endParaRPr lang="ja-JP" altLang="ja-JP" sz="900"/>
        </a:p>
        <a:p>
          <a:pPr algn="l" rtl="0"/>
          <a:r>
            <a:rPr lang="ja-JP" altLang="ja-JP" sz="900" b="0" i="0" baseline="0">
              <a:solidFill>
                <a:schemeClr val="dk1"/>
              </a:solidFill>
              <a:latin typeface="+mn-lt"/>
              <a:ea typeface="+mn-ea"/>
              <a:cs typeface="+mn-cs"/>
            </a:rPr>
            <a:t>　　　（フリガナ、氏名（自筆）、押印、生年月日、電話番号、住所は必ず記入してください。）</a:t>
          </a:r>
          <a:endParaRPr lang="ja-JP" altLang="ja-JP" sz="900"/>
        </a:p>
        <a:p>
          <a:pPr algn="l" rtl="0"/>
          <a:r>
            <a:rPr lang="ja-JP" altLang="ja-JP" sz="900" b="0" i="0" baseline="0">
              <a:solidFill>
                <a:schemeClr val="dk1"/>
              </a:solidFill>
              <a:latin typeface="+mn-lt"/>
              <a:ea typeface="+mn-ea"/>
              <a:cs typeface="+mn-cs"/>
            </a:rPr>
            <a:t>　●添付書類はありますか。</a:t>
          </a:r>
          <a:endParaRPr lang="ja-JP" altLang="ja-JP" sz="900"/>
        </a:p>
        <a:p>
          <a:pPr algn="l" rtl="0"/>
          <a:r>
            <a:rPr lang="ja-JP" altLang="ja-JP" sz="900" b="0" i="0" baseline="0">
              <a:solidFill>
                <a:schemeClr val="dk1"/>
              </a:solidFill>
              <a:latin typeface="+mn-lt"/>
              <a:ea typeface="+mn-ea"/>
              <a:cs typeface="+mn-cs"/>
            </a:rPr>
            <a:t>　　　所得のあるかた：源泉徴収票や収入内訳書類</a:t>
          </a:r>
          <a:endParaRPr lang="ja-JP" altLang="ja-JP" sz="900"/>
        </a:p>
        <a:p>
          <a:pPr algn="l" rtl="0"/>
          <a:r>
            <a:rPr lang="ja-JP" altLang="ja-JP" sz="900" b="0" i="0" baseline="0">
              <a:solidFill>
                <a:schemeClr val="dk1"/>
              </a:solidFill>
              <a:latin typeface="+mn-lt"/>
              <a:ea typeface="+mn-ea"/>
              <a:cs typeface="+mn-cs"/>
            </a:rPr>
            <a:t>　　　所得控除を申告するかた：</a:t>
          </a:r>
          <a:r>
            <a:rPr lang="ja-JP" altLang="en-US" sz="900" b="0" i="0" baseline="0">
              <a:solidFill>
                <a:schemeClr val="dk1"/>
              </a:solidFill>
              <a:latin typeface="+mn-lt"/>
              <a:ea typeface="+mn-ea"/>
              <a:cs typeface="+mn-cs"/>
            </a:rPr>
            <a:t>令和２</a:t>
          </a:r>
          <a:r>
            <a:rPr lang="ja-JP" altLang="ja-JP" sz="900" b="0" i="0" baseline="0">
              <a:solidFill>
                <a:schemeClr val="dk1"/>
              </a:solidFill>
              <a:latin typeface="+mn-lt"/>
              <a:ea typeface="+mn-ea"/>
              <a:cs typeface="+mn-cs"/>
            </a:rPr>
            <a:t>年中に支払った証明書や領収書等（雑損控除、医療費控除、社会保険料控除の国民年金保険</a:t>
          </a:r>
          <a:endParaRPr lang="ja-JP" altLang="ja-JP" sz="900"/>
        </a:p>
        <a:p>
          <a:pPr algn="l" rtl="0"/>
          <a:r>
            <a:rPr lang="ja-JP" altLang="ja-JP" sz="900" b="0" i="0" baseline="0">
              <a:solidFill>
                <a:schemeClr val="dk1"/>
              </a:solidFill>
              <a:latin typeface="+mn-lt"/>
              <a:ea typeface="+mn-ea"/>
              <a:cs typeface="+mn-cs"/>
            </a:rPr>
            <a:t>　　　　料、生命保険料控除、地震保険料控除、障害者控除、勤労学生控除、寄附金税額控除は必ず内容が確認できる添付書類が必要です。）</a:t>
          </a:r>
          <a:endParaRPr lang="ja-JP" altLang="ja-JP" sz="900"/>
        </a:p>
        <a:p>
          <a:pPr algn="l" rtl="0"/>
          <a:r>
            <a:rPr lang="ja-JP" altLang="ja-JP" sz="900" b="0" i="0" baseline="0">
              <a:solidFill>
                <a:schemeClr val="dk1"/>
              </a:solidFill>
              <a:latin typeface="+mn-lt"/>
              <a:ea typeface="+mn-ea"/>
              <a:cs typeface="+mn-cs"/>
            </a:rPr>
            <a:t>【注意】申告書を提出するときには、申告書と印鑑と本人確認書類（運転免許証などの顔写真付きのもの、それ以外の場合は、</a:t>
          </a:r>
          <a:endParaRPr lang="en-US" altLang="ja-JP" sz="900" b="0" i="0" baseline="0">
            <a:solidFill>
              <a:schemeClr val="dk1"/>
            </a:solidFill>
            <a:latin typeface="+mn-lt"/>
            <a:ea typeface="+mn-ea"/>
            <a:cs typeface="+mn-cs"/>
          </a:endParaRPr>
        </a:p>
        <a:p>
          <a:pPr algn="l" rtl="0"/>
          <a:r>
            <a:rPr lang="ja-JP" altLang="en-US" sz="900" b="0" i="0" baseline="0">
              <a:solidFill>
                <a:schemeClr val="dk1"/>
              </a:solidFill>
              <a:latin typeface="+mn-lt"/>
              <a:ea typeface="+mn-ea"/>
              <a:cs typeface="+mn-cs"/>
            </a:rPr>
            <a:t>　　　　  </a:t>
          </a:r>
          <a:r>
            <a:rPr lang="ja-JP" altLang="ja-JP" sz="900" b="0" i="0" baseline="0">
              <a:solidFill>
                <a:schemeClr val="dk1"/>
              </a:solidFill>
              <a:latin typeface="+mn-lt"/>
              <a:ea typeface="+mn-ea"/>
              <a:cs typeface="+mn-cs"/>
            </a:rPr>
            <a:t>２点（健康保険証、</a:t>
          </a:r>
          <a:r>
            <a:rPr lang="ja-JP" altLang="en-US" sz="900" b="0" i="0" baseline="0">
              <a:solidFill>
                <a:schemeClr val="dk1"/>
              </a:solidFill>
              <a:latin typeface="+mn-lt"/>
              <a:ea typeface="+mn-ea"/>
              <a:cs typeface="+mn-cs"/>
            </a:rPr>
            <a:t>　　</a:t>
          </a:r>
          <a:r>
            <a:rPr lang="ja-JP" altLang="ja-JP" sz="900" b="0" i="0" baseline="0">
              <a:solidFill>
                <a:schemeClr val="dk1"/>
              </a:solidFill>
              <a:latin typeface="+mn-lt"/>
              <a:ea typeface="+mn-ea"/>
              <a:cs typeface="+mn-cs"/>
            </a:rPr>
            <a:t>年金手帳など）、マイナンバー確認書類（「個人番号カード」または「通知カード」）をお持ちくださ</a:t>
          </a:r>
          <a:r>
            <a:rPr lang="ja-JP" altLang="en-US" sz="900" b="0" i="0" baseline="0">
              <a:solidFill>
                <a:schemeClr val="dk1"/>
              </a:solidFill>
              <a:latin typeface="+mn-lt"/>
              <a:ea typeface="+mn-ea"/>
              <a:cs typeface="+mn-cs"/>
            </a:rPr>
            <a:t>い。</a:t>
          </a:r>
          <a:endParaRPr lang="en-US" altLang="ja-JP" sz="900" b="0" i="0" baseline="0">
            <a:solidFill>
              <a:schemeClr val="dk1"/>
            </a:solidFill>
            <a:latin typeface="+mn-lt"/>
            <a:ea typeface="+mn-ea"/>
            <a:cs typeface="+mn-cs"/>
          </a:endParaRPr>
        </a:p>
        <a:p>
          <a:pPr algn="l" rtl="0"/>
          <a:r>
            <a:rPr lang="ja-JP" altLang="en-US" sz="900" b="0" i="0" baseline="0">
              <a:solidFill>
                <a:schemeClr val="dk1"/>
              </a:solidFill>
              <a:latin typeface="+mn-lt"/>
              <a:ea typeface="+mn-ea"/>
              <a:cs typeface="+mn-cs"/>
            </a:rPr>
            <a:t>　　　　</a:t>
          </a:r>
          <a:r>
            <a:rPr lang="ja-JP" altLang="ja-JP" sz="900" b="0" i="0" baseline="0">
              <a:solidFill>
                <a:schemeClr val="dk1"/>
              </a:solidFill>
              <a:latin typeface="+mn-lt"/>
              <a:ea typeface="+mn-ea"/>
              <a:cs typeface="+mn-cs"/>
            </a:rPr>
            <a:t>※ご本人以外の代理人のかたが申告される場合は、代理人のかたの身分証明もお持ちください。</a:t>
          </a:r>
          <a:endParaRPr lang="en-US" altLang="ja-JP" sz="900" b="0" i="0" baseline="0">
            <a:solidFill>
              <a:schemeClr val="dk1"/>
            </a:solidFill>
            <a:latin typeface="+mn-lt"/>
            <a:ea typeface="+mn-ea"/>
            <a:cs typeface="+mn-cs"/>
          </a:endParaRPr>
        </a:p>
        <a:p>
          <a:pPr algn="l" rtl="0"/>
          <a:r>
            <a:rPr lang="ja-JP" altLang="en-US" sz="900" b="0" i="0" baseline="0">
              <a:solidFill>
                <a:schemeClr val="dk1"/>
              </a:solidFill>
              <a:latin typeface="+mn-lt"/>
              <a:ea typeface="+mn-ea"/>
              <a:cs typeface="+mn-cs"/>
            </a:rPr>
            <a:t>　　　　　 </a:t>
          </a:r>
          <a:r>
            <a:rPr lang="ja-JP" altLang="ja-JP" sz="900" b="0" i="0" baseline="0">
              <a:solidFill>
                <a:schemeClr val="dk1"/>
              </a:solidFill>
              <a:latin typeface="+mn-lt"/>
              <a:ea typeface="+mn-ea"/>
              <a:cs typeface="+mn-cs"/>
            </a:rPr>
            <a:t>住所が違うかたがお越しになる場合は委任状も必要です。郵送の場合は、身分証明の写しを同封してください。）</a:t>
          </a:r>
          <a:endParaRPr lang="ja-JP" altLang="ja-JP" sz="900"/>
        </a:p>
        <a:p>
          <a:pPr algn="l"/>
          <a:endParaRPr kumimoji="1" lang="ja-JP" altLang="en-US" sz="900"/>
        </a:p>
      </xdr:txBody>
    </xdr:sp>
    <xdr:clientData/>
  </xdr:twoCellAnchor>
  <xdr:twoCellAnchor>
    <xdr:from xmlns:xdr="http://schemas.openxmlformats.org/drawingml/2006/spreadsheetDrawing">
      <xdr:col>87</xdr:col>
      <xdr:colOff>70485</xdr:colOff>
      <xdr:row>113</xdr:row>
      <xdr:rowOff>6350</xdr:rowOff>
    </xdr:from>
    <xdr:to xmlns:xdr="http://schemas.openxmlformats.org/drawingml/2006/spreadsheetDrawing">
      <xdr:col>89</xdr:col>
      <xdr:colOff>23495</xdr:colOff>
      <xdr:row>114</xdr:row>
      <xdr:rowOff>15875</xdr:rowOff>
    </xdr:to>
    <xdr:sp macro="" textlink="">
      <xdr:nvSpPr>
        <xdr:cNvPr id="4519" name="Rectangle 9"/>
        <xdr:cNvSpPr>
          <a:spLocks noChangeArrowheads="1"/>
        </xdr:cNvSpPr>
      </xdr:nvSpPr>
      <xdr:spPr>
        <a:xfrm>
          <a:off x="6699885" y="9988550"/>
          <a:ext cx="105410" cy="95250"/>
        </a:xfrm>
        <a:prstGeom prst="rect">
          <a:avLst/>
        </a:prstGeom>
        <a:noFill/>
        <a:ln>
          <a:noFill/>
        </a:ln>
      </xdr:spPr>
      <xdr:txBody>
        <a:bodyPr vertOverflow="clip" horzOverflow="overflow" wrap="square" lIns="27432" tIns="18288" rIns="0" bIns="0" anchor="t" upright="1"/>
        <a:lstStyle/>
        <a:p>
          <a:pPr algn="l" rtl="0">
            <a:defRPr sz="1000"/>
          </a:pPr>
          <a:r>
            <a:rPr lang="ja-JP" altLang="en-US" sz="300" b="0" i="0" u="none" strike="noStrike" baseline="0">
              <a:solidFill>
                <a:srgbClr val="000000"/>
              </a:solidFill>
              <a:latin typeface="ＭＳ Ｐゴシック"/>
              <a:ea typeface="ＭＳ Ｐゴシック"/>
            </a:rPr>
            <a:t>人</a:t>
          </a:r>
        </a:p>
      </xdr:txBody>
    </xdr:sp>
    <xdr:clientData/>
  </xdr:twoCellAnchor>
  <xdr:twoCellAnchor>
    <xdr:from xmlns:xdr="http://schemas.openxmlformats.org/drawingml/2006/spreadsheetDrawing">
      <xdr:col>93</xdr:col>
      <xdr:colOff>74930</xdr:colOff>
      <xdr:row>113</xdr:row>
      <xdr:rowOff>6350</xdr:rowOff>
    </xdr:from>
    <xdr:to xmlns:xdr="http://schemas.openxmlformats.org/drawingml/2006/spreadsheetDrawing">
      <xdr:col>95</xdr:col>
      <xdr:colOff>28575</xdr:colOff>
      <xdr:row>114</xdr:row>
      <xdr:rowOff>15875</xdr:rowOff>
    </xdr:to>
    <xdr:sp macro="" textlink="">
      <xdr:nvSpPr>
        <xdr:cNvPr id="4520" name="Rectangle 9"/>
        <xdr:cNvSpPr>
          <a:spLocks noChangeArrowheads="1"/>
        </xdr:cNvSpPr>
      </xdr:nvSpPr>
      <xdr:spPr>
        <a:xfrm>
          <a:off x="7161530" y="9988550"/>
          <a:ext cx="106045" cy="95250"/>
        </a:xfrm>
        <a:prstGeom prst="rect">
          <a:avLst/>
        </a:prstGeom>
        <a:noFill/>
        <a:ln>
          <a:noFill/>
        </a:ln>
      </xdr:spPr>
      <xdr:txBody>
        <a:bodyPr vertOverflow="clip" horzOverflow="overflow" wrap="square" lIns="27432" tIns="18288" rIns="0" bIns="0" anchor="t" upright="1"/>
        <a:lstStyle/>
        <a:p>
          <a:pPr algn="l" rtl="0">
            <a:defRPr sz="1000"/>
          </a:pPr>
          <a:r>
            <a:rPr lang="ja-JP" altLang="en-US" sz="300" b="0" i="0" u="none" strike="noStrike" baseline="0">
              <a:solidFill>
                <a:srgbClr val="000000"/>
              </a:solidFill>
              <a:latin typeface="ＭＳ Ｐゴシック"/>
              <a:ea typeface="ＭＳ Ｐゴシック"/>
            </a:rPr>
            <a:t>人</a:t>
          </a:r>
        </a:p>
      </xdr:txBody>
    </xdr:sp>
    <xdr:clientData/>
  </xdr:twoCellAnchor>
  <xdr:twoCellAnchor>
    <xdr:from xmlns:xdr="http://schemas.openxmlformats.org/drawingml/2006/spreadsheetDrawing">
      <xdr:col>96</xdr:col>
      <xdr:colOff>8255</xdr:colOff>
      <xdr:row>113</xdr:row>
      <xdr:rowOff>6350</xdr:rowOff>
    </xdr:from>
    <xdr:to xmlns:xdr="http://schemas.openxmlformats.org/drawingml/2006/spreadsheetDrawing">
      <xdr:col>97</xdr:col>
      <xdr:colOff>36830</xdr:colOff>
      <xdr:row>114</xdr:row>
      <xdr:rowOff>15875</xdr:rowOff>
    </xdr:to>
    <xdr:sp macro="" textlink="">
      <xdr:nvSpPr>
        <xdr:cNvPr id="4521" name="Rectangle 9"/>
        <xdr:cNvSpPr>
          <a:spLocks noChangeArrowheads="1"/>
        </xdr:cNvSpPr>
      </xdr:nvSpPr>
      <xdr:spPr>
        <a:xfrm>
          <a:off x="7323455" y="9988550"/>
          <a:ext cx="104775" cy="95250"/>
        </a:xfrm>
        <a:prstGeom prst="rect">
          <a:avLst/>
        </a:prstGeom>
        <a:noFill/>
        <a:ln>
          <a:noFill/>
        </a:ln>
      </xdr:spPr>
      <xdr:txBody>
        <a:bodyPr vertOverflow="clip" horzOverflow="overflow" wrap="square" lIns="27432" tIns="18288" rIns="0" bIns="0" anchor="t" upright="1"/>
        <a:lstStyle/>
        <a:p>
          <a:pPr algn="l" rtl="0">
            <a:defRPr sz="1000"/>
          </a:pPr>
          <a:r>
            <a:rPr lang="ja-JP" altLang="en-US" sz="300" b="0" i="0" u="none" strike="noStrike" baseline="0">
              <a:solidFill>
                <a:srgbClr val="000000"/>
              </a:solidFill>
              <a:latin typeface="ＭＳ Ｐゴシック"/>
              <a:ea typeface="ＭＳ Ｐゴシック"/>
            </a:rPr>
            <a:t>人</a:t>
          </a:r>
        </a:p>
      </xdr:txBody>
    </xdr:sp>
    <xdr:clientData/>
  </xdr:twoCellAnchor>
  <xdr:twoCellAnchor>
    <xdr:from xmlns:xdr="http://schemas.openxmlformats.org/drawingml/2006/spreadsheetDrawing">
      <xdr:col>88</xdr:col>
      <xdr:colOff>69850</xdr:colOff>
      <xdr:row>111</xdr:row>
      <xdr:rowOff>73025</xdr:rowOff>
    </xdr:from>
    <xdr:to xmlns:xdr="http://schemas.openxmlformats.org/drawingml/2006/spreadsheetDrawing">
      <xdr:col>90</xdr:col>
      <xdr:colOff>17780</xdr:colOff>
      <xdr:row>112</xdr:row>
      <xdr:rowOff>73660</xdr:rowOff>
    </xdr:to>
    <xdr:sp macro="" textlink="">
      <xdr:nvSpPr>
        <xdr:cNvPr id="4522" name="Rectangle 9"/>
        <xdr:cNvSpPr>
          <a:spLocks noChangeArrowheads="1"/>
        </xdr:cNvSpPr>
      </xdr:nvSpPr>
      <xdr:spPr>
        <a:xfrm>
          <a:off x="6775450" y="9883775"/>
          <a:ext cx="100330" cy="86360"/>
        </a:xfrm>
        <a:prstGeom prst="rect">
          <a:avLst/>
        </a:prstGeom>
        <a:noFill/>
        <a:ln>
          <a:noFill/>
        </a:ln>
      </xdr:spPr>
      <xdr:txBody>
        <a:bodyPr vertOverflow="clip" horzOverflow="overflow" wrap="square" lIns="27432" tIns="18288" rIns="0" bIns="0" anchor="t" upright="1"/>
        <a:lstStyle/>
        <a:p>
          <a:pPr algn="l" rtl="0">
            <a:defRPr sz="1000"/>
          </a:pPr>
          <a:r>
            <a:rPr lang="ja-JP" altLang="en-US" sz="300" b="0" i="0" u="none" strike="noStrike" baseline="0">
              <a:solidFill>
                <a:srgbClr val="000000"/>
              </a:solidFill>
              <a:latin typeface="ＭＳ Ｐゴシック"/>
              <a:ea typeface="ＭＳ Ｐゴシック"/>
            </a:rPr>
            <a:t>内</a:t>
          </a:r>
        </a:p>
      </xdr:txBody>
    </xdr:sp>
    <xdr:clientData/>
  </xdr:twoCellAnchor>
  <xdr:twoCellAnchor>
    <xdr:from xmlns:xdr="http://schemas.openxmlformats.org/drawingml/2006/spreadsheetDrawing">
      <xdr:col>88</xdr:col>
      <xdr:colOff>69850</xdr:colOff>
      <xdr:row>111</xdr:row>
      <xdr:rowOff>73025</xdr:rowOff>
    </xdr:from>
    <xdr:to xmlns:xdr="http://schemas.openxmlformats.org/drawingml/2006/spreadsheetDrawing">
      <xdr:col>90</xdr:col>
      <xdr:colOff>17780</xdr:colOff>
      <xdr:row>112</xdr:row>
      <xdr:rowOff>73660</xdr:rowOff>
    </xdr:to>
    <xdr:sp macro="" textlink="">
      <xdr:nvSpPr>
        <xdr:cNvPr id="4523" name="Rectangle 9"/>
        <xdr:cNvSpPr>
          <a:spLocks noChangeArrowheads="1"/>
        </xdr:cNvSpPr>
      </xdr:nvSpPr>
      <xdr:spPr>
        <a:xfrm>
          <a:off x="6775450" y="9883775"/>
          <a:ext cx="100330" cy="86360"/>
        </a:xfrm>
        <a:prstGeom prst="rect">
          <a:avLst/>
        </a:prstGeom>
        <a:noFill/>
        <a:ln>
          <a:noFill/>
        </a:ln>
      </xdr:spPr>
      <xdr:txBody>
        <a:bodyPr vertOverflow="clip" horzOverflow="overflow" wrap="square" lIns="27432" tIns="18288" rIns="0" bIns="0" anchor="t" upright="1"/>
        <a:lstStyle/>
        <a:p>
          <a:pPr algn="l" rtl="0">
            <a:defRPr sz="1000"/>
          </a:pPr>
          <a:r>
            <a:rPr lang="ja-JP" altLang="en-US" sz="300" b="0" i="0" u="none" strike="noStrike" baseline="0">
              <a:solidFill>
                <a:srgbClr val="000000"/>
              </a:solidFill>
              <a:latin typeface="ＭＳ Ｐゴシック"/>
              <a:ea typeface="ＭＳ Ｐゴシック"/>
            </a:rPr>
            <a:t>内</a:t>
          </a:r>
        </a:p>
      </xdr:txBody>
    </xdr:sp>
    <xdr:clientData/>
  </xdr:twoCellAnchor>
  <xdr:twoCellAnchor>
    <xdr:from xmlns:xdr="http://schemas.openxmlformats.org/drawingml/2006/spreadsheetDrawing">
      <xdr:col>79</xdr:col>
      <xdr:colOff>64770</xdr:colOff>
      <xdr:row>111</xdr:row>
      <xdr:rowOff>83185</xdr:rowOff>
    </xdr:from>
    <xdr:to xmlns:xdr="http://schemas.openxmlformats.org/drawingml/2006/spreadsheetDrawing">
      <xdr:col>81</xdr:col>
      <xdr:colOff>17145</xdr:colOff>
      <xdr:row>112</xdr:row>
      <xdr:rowOff>83820</xdr:rowOff>
    </xdr:to>
    <xdr:sp macro="" textlink="">
      <xdr:nvSpPr>
        <xdr:cNvPr id="4524" name="Rectangle 9"/>
        <xdr:cNvSpPr>
          <a:spLocks noChangeArrowheads="1"/>
        </xdr:cNvSpPr>
      </xdr:nvSpPr>
      <xdr:spPr>
        <a:xfrm>
          <a:off x="6084570" y="9893935"/>
          <a:ext cx="104775" cy="86360"/>
        </a:xfrm>
        <a:prstGeom prst="rect">
          <a:avLst/>
        </a:prstGeom>
        <a:noFill/>
        <a:ln>
          <a:noFill/>
        </a:ln>
      </xdr:spPr>
      <xdr:txBody>
        <a:bodyPr vertOverflow="clip" horzOverflow="overflow" wrap="square" lIns="27432" tIns="18288" rIns="0" bIns="0" anchor="t" upright="1"/>
        <a:lstStyle/>
        <a:p>
          <a:pPr algn="l" rtl="0">
            <a:defRPr sz="1000"/>
          </a:pPr>
          <a:r>
            <a:rPr lang="ja-JP" altLang="en-US" sz="300" b="0" i="0" u="none" strike="noStrike" baseline="0">
              <a:solidFill>
                <a:srgbClr val="000000"/>
              </a:solidFill>
              <a:latin typeface="ＭＳ Ｐゴシック"/>
              <a:ea typeface="ＭＳ Ｐゴシック"/>
            </a:rPr>
            <a:t>内</a:t>
          </a:r>
        </a:p>
      </xdr:txBody>
    </xdr:sp>
    <xdr:clientData/>
  </xdr:twoCellAnchor>
  <xdr:twoCellAnchor>
    <xdr:from xmlns:xdr="http://schemas.openxmlformats.org/drawingml/2006/spreadsheetDrawing">
      <xdr:col>78</xdr:col>
      <xdr:colOff>40005</xdr:colOff>
      <xdr:row>113</xdr:row>
      <xdr:rowOff>6350</xdr:rowOff>
    </xdr:from>
    <xdr:to xmlns:xdr="http://schemas.openxmlformats.org/drawingml/2006/spreadsheetDrawing">
      <xdr:col>79</xdr:col>
      <xdr:colOff>68580</xdr:colOff>
      <xdr:row>114</xdr:row>
      <xdr:rowOff>15875</xdr:rowOff>
    </xdr:to>
    <xdr:sp macro="" textlink="">
      <xdr:nvSpPr>
        <xdr:cNvPr id="4525" name="Rectangle 9"/>
        <xdr:cNvSpPr>
          <a:spLocks noChangeArrowheads="1"/>
        </xdr:cNvSpPr>
      </xdr:nvSpPr>
      <xdr:spPr>
        <a:xfrm>
          <a:off x="5983605" y="9988550"/>
          <a:ext cx="104775" cy="95250"/>
        </a:xfrm>
        <a:prstGeom prst="rect">
          <a:avLst/>
        </a:prstGeom>
        <a:noFill/>
        <a:ln>
          <a:noFill/>
        </a:ln>
      </xdr:spPr>
      <xdr:txBody>
        <a:bodyPr vertOverflow="clip" horzOverflow="overflow" wrap="square" lIns="27432" tIns="18288" rIns="0" bIns="0" anchor="t" upright="1"/>
        <a:lstStyle/>
        <a:p>
          <a:pPr algn="l" rtl="0">
            <a:defRPr sz="1000"/>
          </a:pPr>
          <a:r>
            <a:rPr lang="ja-JP" altLang="en-US" sz="300" b="0" i="0" u="none" strike="noStrike" baseline="0">
              <a:solidFill>
                <a:srgbClr val="000000"/>
              </a:solidFill>
              <a:latin typeface="ＭＳ Ｐゴシック"/>
              <a:ea typeface="ＭＳ Ｐゴシック"/>
            </a:rPr>
            <a:t>人</a:t>
          </a:r>
        </a:p>
      </xdr:txBody>
    </xdr:sp>
    <xdr:clientData/>
  </xdr:twoCellAnchor>
  <xdr:twoCellAnchor>
    <xdr:from xmlns:xdr="http://schemas.openxmlformats.org/drawingml/2006/spreadsheetDrawing">
      <xdr:col>75</xdr:col>
      <xdr:colOff>40005</xdr:colOff>
      <xdr:row>113</xdr:row>
      <xdr:rowOff>6350</xdr:rowOff>
    </xdr:from>
    <xdr:to xmlns:xdr="http://schemas.openxmlformats.org/drawingml/2006/spreadsheetDrawing">
      <xdr:col>76</xdr:col>
      <xdr:colOff>68580</xdr:colOff>
      <xdr:row>114</xdr:row>
      <xdr:rowOff>15875</xdr:rowOff>
    </xdr:to>
    <xdr:sp macro="" textlink="">
      <xdr:nvSpPr>
        <xdr:cNvPr id="4526" name="Rectangle 9"/>
        <xdr:cNvSpPr>
          <a:spLocks noChangeArrowheads="1"/>
        </xdr:cNvSpPr>
      </xdr:nvSpPr>
      <xdr:spPr>
        <a:xfrm>
          <a:off x="5755005" y="9988550"/>
          <a:ext cx="104775" cy="95250"/>
        </a:xfrm>
        <a:prstGeom prst="rect">
          <a:avLst/>
        </a:prstGeom>
        <a:noFill/>
        <a:ln>
          <a:noFill/>
        </a:ln>
      </xdr:spPr>
      <xdr:txBody>
        <a:bodyPr vertOverflow="clip" horzOverflow="overflow" wrap="square" lIns="27432" tIns="18288" rIns="0" bIns="0" anchor="t" upright="1"/>
        <a:lstStyle/>
        <a:p>
          <a:pPr algn="l" rtl="0">
            <a:defRPr sz="1000"/>
          </a:pPr>
          <a:r>
            <a:rPr lang="ja-JP" altLang="en-US" sz="300" b="0" i="0" u="none" strike="noStrike" baseline="0">
              <a:solidFill>
                <a:srgbClr val="000000"/>
              </a:solidFill>
              <a:latin typeface="ＭＳ Ｐゴシック"/>
              <a:ea typeface="ＭＳ Ｐゴシック"/>
            </a:rPr>
            <a:t>人</a:t>
          </a:r>
        </a:p>
      </xdr:txBody>
    </xdr:sp>
    <xdr:clientData/>
  </xdr:twoCellAnchor>
  <xdr:twoCellAnchor>
    <xdr:from xmlns:xdr="http://schemas.openxmlformats.org/drawingml/2006/spreadsheetDrawing">
      <xdr:col>84</xdr:col>
      <xdr:colOff>41910</xdr:colOff>
      <xdr:row>113</xdr:row>
      <xdr:rowOff>6350</xdr:rowOff>
    </xdr:from>
    <xdr:to xmlns:xdr="http://schemas.openxmlformats.org/drawingml/2006/spreadsheetDrawing">
      <xdr:col>85</xdr:col>
      <xdr:colOff>70485</xdr:colOff>
      <xdr:row>114</xdr:row>
      <xdr:rowOff>15875</xdr:rowOff>
    </xdr:to>
    <xdr:sp macro="" textlink="">
      <xdr:nvSpPr>
        <xdr:cNvPr id="4527" name="Rectangle 9"/>
        <xdr:cNvSpPr>
          <a:spLocks noChangeArrowheads="1"/>
        </xdr:cNvSpPr>
      </xdr:nvSpPr>
      <xdr:spPr>
        <a:xfrm>
          <a:off x="6442710" y="9988550"/>
          <a:ext cx="104775" cy="95250"/>
        </a:xfrm>
        <a:prstGeom prst="rect">
          <a:avLst/>
        </a:prstGeom>
        <a:noFill/>
        <a:ln>
          <a:noFill/>
        </a:ln>
      </xdr:spPr>
      <xdr:txBody>
        <a:bodyPr vertOverflow="clip" horzOverflow="overflow" wrap="square" lIns="27432" tIns="18288" rIns="0" bIns="0" anchor="t" upright="1"/>
        <a:lstStyle/>
        <a:p>
          <a:pPr algn="l" rtl="0">
            <a:defRPr sz="1000"/>
          </a:pPr>
          <a:r>
            <a:rPr lang="ja-JP" altLang="en-US" sz="300" b="0" i="0" u="none" strike="noStrike" baseline="0">
              <a:solidFill>
                <a:srgbClr val="000000"/>
              </a:solidFill>
              <a:latin typeface="ＭＳ Ｐゴシック"/>
              <a:ea typeface="ＭＳ Ｐゴシック"/>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GL298"/>
  <sheetViews>
    <sheetView showGridLines="0" tabSelected="1" zoomScaleSheetLayoutView="130" workbookViewId="0">
      <selection activeCell="S9" sqref="S9:AW12"/>
    </sheetView>
  </sheetViews>
  <sheetFormatPr defaultRowHeight="12"/>
  <cols>
    <col min="1" max="98" width="1" style="1" customWidth="1"/>
    <col min="99" max="99" width="48.875" style="2" customWidth="1"/>
    <col min="100" max="124" width="1" style="1" customWidth="1"/>
    <col min="125" max="125" width="1.125" style="1" customWidth="1"/>
    <col min="126" max="160" width="1" style="1" customWidth="1"/>
    <col min="161" max="166" width="1.375" style="1" customWidth="1"/>
    <col min="167" max="168" width="1.125" style="1" customWidth="1"/>
    <col min="169" max="180" width="1" style="1" customWidth="1"/>
    <col min="181" max="181" width="9" style="1" bestFit="1" customWidth="1"/>
    <col min="182" max="16384" width="9" style="1" customWidth="1"/>
  </cols>
  <sheetData>
    <row r="1" spans="1:99" ht="24" customHeight="1">
      <c r="A1" s="3" t="s">
        <v>36</v>
      </c>
      <c r="B1" s="3"/>
      <c r="C1" s="3"/>
      <c r="D1" s="3"/>
      <c r="E1" s="3"/>
      <c r="F1" s="3"/>
      <c r="G1" s="3"/>
      <c r="H1" s="3"/>
      <c r="I1" s="3"/>
      <c r="J1" s="3"/>
      <c r="CT1" s="1141"/>
    </row>
    <row r="2" spans="1:99" ht="5.25" customHeight="1">
      <c r="A2" s="4" t="s">
        <v>147</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CT2" s="1143"/>
      <c r="CU2" s="1146" t="s">
        <v>45</v>
      </c>
    </row>
    <row r="3" spans="1:99" ht="6.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V3" s="221" t="s">
        <v>68</v>
      </c>
      <c r="BW3" s="914"/>
      <c r="BX3" s="914"/>
      <c r="BY3" s="914"/>
      <c r="BZ3" s="914"/>
      <c r="CA3" s="914"/>
      <c r="CB3" s="914"/>
      <c r="CC3" s="914"/>
      <c r="CD3" s="996"/>
      <c r="CE3" s="997"/>
      <c r="CF3" s="997"/>
      <c r="CG3" s="997"/>
      <c r="CH3" s="997"/>
      <c r="CI3" s="997"/>
      <c r="CJ3" s="997"/>
      <c r="CK3" s="997"/>
      <c r="CL3" s="997"/>
      <c r="CM3" s="997"/>
      <c r="CN3" s="997"/>
      <c r="CO3" s="997"/>
      <c r="CP3" s="997"/>
      <c r="CQ3" s="997"/>
      <c r="CR3" s="997"/>
      <c r="CS3" s="997"/>
      <c r="CT3" s="1143"/>
      <c r="CU3" s="1146"/>
    </row>
    <row r="4" spans="1:99" ht="6.7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V4" s="906"/>
      <c r="BW4" s="915"/>
      <c r="BX4" s="915"/>
      <c r="BY4" s="915"/>
      <c r="BZ4" s="915"/>
      <c r="CA4" s="915"/>
      <c r="CB4" s="915"/>
      <c r="CC4" s="915"/>
      <c r="CD4" s="997"/>
      <c r="CE4" s="997"/>
      <c r="CF4" s="997"/>
      <c r="CG4" s="997"/>
      <c r="CH4" s="997"/>
      <c r="CI4" s="997"/>
      <c r="CJ4" s="997"/>
      <c r="CK4" s="997"/>
      <c r="CL4" s="997"/>
      <c r="CM4" s="997"/>
      <c r="CN4" s="997"/>
      <c r="CO4" s="997"/>
      <c r="CP4" s="997"/>
      <c r="CQ4" s="997"/>
      <c r="CR4" s="997"/>
      <c r="CS4" s="997"/>
      <c r="CT4" s="1143"/>
      <c r="CU4" s="1146"/>
    </row>
    <row r="5" spans="1:99" ht="5.2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CT5" s="1143"/>
      <c r="CU5" s="1146"/>
    </row>
    <row r="6" spans="1:99" ht="6.75" customHeight="1">
      <c r="A6" s="5" t="s">
        <v>13</v>
      </c>
      <c r="B6" s="99"/>
      <c r="C6" s="99"/>
      <c r="D6" s="99"/>
      <c r="E6" s="99"/>
      <c r="F6" s="99"/>
      <c r="G6" s="99"/>
      <c r="H6" s="99"/>
      <c r="I6" s="99"/>
      <c r="J6" s="99"/>
      <c r="K6" s="165"/>
      <c r="L6" s="200" t="s">
        <v>49</v>
      </c>
      <c r="M6" s="200"/>
      <c r="N6" s="200"/>
      <c r="O6" s="200"/>
      <c r="P6" s="200"/>
      <c r="Q6" s="200"/>
      <c r="R6" s="200"/>
      <c r="S6" s="355"/>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741"/>
      <c r="BC6" s="760" t="s">
        <v>78</v>
      </c>
      <c r="BD6" s="773"/>
      <c r="BE6" s="773"/>
      <c r="BF6" s="773"/>
      <c r="BG6" s="773"/>
      <c r="BH6" s="773"/>
      <c r="BI6" s="773"/>
      <c r="BJ6" s="799"/>
      <c r="BK6" s="217" t="s">
        <v>85</v>
      </c>
      <c r="BL6" s="277"/>
      <c r="BM6" s="277"/>
      <c r="BN6" s="277"/>
      <c r="BO6" s="277"/>
      <c r="BP6" s="827"/>
      <c r="BQ6" s="806"/>
      <c r="BR6" s="814"/>
      <c r="BS6" s="814"/>
      <c r="BT6" s="814"/>
      <c r="BU6" s="814"/>
      <c r="BV6" s="814"/>
      <c r="BW6" s="814"/>
      <c r="BX6" s="814"/>
      <c r="BY6" s="814"/>
      <c r="BZ6" s="814"/>
      <c r="CA6" s="814"/>
      <c r="CB6" s="814"/>
      <c r="CC6" s="814"/>
      <c r="CD6" s="814"/>
      <c r="CE6" s="814"/>
      <c r="CF6" s="814"/>
      <c r="CG6" s="814"/>
      <c r="CH6" s="814"/>
      <c r="CI6" s="814"/>
      <c r="CJ6" s="814"/>
      <c r="CK6" s="814"/>
      <c r="CL6" s="814"/>
      <c r="CM6" s="814"/>
      <c r="CN6" s="814"/>
      <c r="CO6" s="814"/>
      <c r="CP6" s="814"/>
      <c r="CQ6" s="814"/>
      <c r="CR6" s="814"/>
      <c r="CS6" s="1098"/>
      <c r="CT6" s="1142"/>
      <c r="CU6" s="1146"/>
    </row>
    <row r="7" spans="1:99" ht="6.75" customHeight="1">
      <c r="A7" s="6"/>
      <c r="B7" s="100"/>
      <c r="C7" s="100"/>
      <c r="D7" s="100"/>
      <c r="E7" s="100"/>
      <c r="F7" s="100"/>
      <c r="G7" s="100"/>
      <c r="H7" s="100"/>
      <c r="I7" s="100"/>
      <c r="J7" s="100"/>
      <c r="K7" s="166"/>
      <c r="L7" s="200"/>
      <c r="M7" s="200"/>
      <c r="N7" s="200"/>
      <c r="O7" s="200"/>
      <c r="P7" s="200"/>
      <c r="Q7" s="200"/>
      <c r="R7" s="200"/>
      <c r="S7" s="356"/>
      <c r="T7" s="377"/>
      <c r="U7" s="377"/>
      <c r="V7" s="377"/>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77"/>
      <c r="AU7" s="377"/>
      <c r="AV7" s="377"/>
      <c r="AW7" s="377"/>
      <c r="AX7" s="377"/>
      <c r="AY7" s="377"/>
      <c r="AZ7" s="377"/>
      <c r="BA7" s="377"/>
      <c r="BB7" s="742"/>
      <c r="BC7" s="761"/>
      <c r="BD7" s="774"/>
      <c r="BE7" s="774"/>
      <c r="BF7" s="774"/>
      <c r="BG7" s="774"/>
      <c r="BH7" s="774"/>
      <c r="BI7" s="774"/>
      <c r="BJ7" s="800"/>
      <c r="BK7" s="805"/>
      <c r="BL7" s="71"/>
      <c r="BM7" s="71"/>
      <c r="BN7" s="71"/>
      <c r="BO7" s="71"/>
      <c r="BP7" s="828"/>
      <c r="BQ7" s="807"/>
      <c r="BR7" s="815"/>
      <c r="BS7" s="815"/>
      <c r="BT7" s="815"/>
      <c r="BU7" s="815"/>
      <c r="BV7" s="815"/>
      <c r="BW7" s="815"/>
      <c r="BX7" s="815"/>
      <c r="BY7" s="815"/>
      <c r="BZ7" s="815"/>
      <c r="CA7" s="815"/>
      <c r="CB7" s="815"/>
      <c r="CC7" s="815"/>
      <c r="CD7" s="815"/>
      <c r="CE7" s="815"/>
      <c r="CF7" s="815"/>
      <c r="CG7" s="815"/>
      <c r="CH7" s="815"/>
      <c r="CI7" s="815"/>
      <c r="CJ7" s="815"/>
      <c r="CK7" s="815"/>
      <c r="CL7" s="815"/>
      <c r="CM7" s="815"/>
      <c r="CN7" s="815"/>
      <c r="CO7" s="815"/>
      <c r="CP7" s="815"/>
      <c r="CQ7" s="815"/>
      <c r="CR7" s="815"/>
      <c r="CS7" s="1099"/>
      <c r="CT7" s="1142"/>
      <c r="CU7" s="1146"/>
    </row>
    <row r="8" spans="1:99" ht="6.75" customHeight="1">
      <c r="A8" s="7"/>
      <c r="B8" s="100"/>
      <c r="C8" s="100"/>
      <c r="D8" s="100"/>
      <c r="E8" s="100"/>
      <c r="F8" s="100"/>
      <c r="G8" s="100"/>
      <c r="H8" s="100"/>
      <c r="I8" s="100"/>
      <c r="J8" s="100"/>
      <c r="K8" s="166"/>
      <c r="L8" s="200"/>
      <c r="M8" s="200"/>
      <c r="N8" s="200"/>
      <c r="O8" s="200"/>
      <c r="P8" s="200"/>
      <c r="Q8" s="200"/>
      <c r="R8" s="200"/>
      <c r="S8" s="357"/>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378"/>
      <c r="AX8" s="378"/>
      <c r="AY8" s="378"/>
      <c r="AZ8" s="378"/>
      <c r="BA8" s="378"/>
      <c r="BB8" s="743"/>
      <c r="BC8" s="761"/>
      <c r="BD8" s="774"/>
      <c r="BE8" s="774"/>
      <c r="BF8" s="774"/>
      <c r="BG8" s="774"/>
      <c r="BH8" s="774"/>
      <c r="BI8" s="774"/>
      <c r="BJ8" s="800"/>
      <c r="BK8" s="805"/>
      <c r="BL8" s="71"/>
      <c r="BM8" s="71"/>
      <c r="BN8" s="71"/>
      <c r="BO8" s="71"/>
      <c r="BP8" s="828"/>
      <c r="BQ8" s="807"/>
      <c r="BR8" s="815"/>
      <c r="BS8" s="815"/>
      <c r="BT8" s="815"/>
      <c r="BU8" s="815"/>
      <c r="BV8" s="815"/>
      <c r="BW8" s="815"/>
      <c r="BX8" s="815"/>
      <c r="BY8" s="815"/>
      <c r="BZ8" s="815"/>
      <c r="CA8" s="815"/>
      <c r="CB8" s="815"/>
      <c r="CC8" s="815"/>
      <c r="CD8" s="815"/>
      <c r="CE8" s="815"/>
      <c r="CF8" s="815"/>
      <c r="CG8" s="815"/>
      <c r="CH8" s="815"/>
      <c r="CI8" s="815"/>
      <c r="CJ8" s="815"/>
      <c r="CK8" s="815"/>
      <c r="CL8" s="815"/>
      <c r="CM8" s="815"/>
      <c r="CN8" s="815"/>
      <c r="CO8" s="815"/>
      <c r="CP8" s="815"/>
      <c r="CQ8" s="815"/>
      <c r="CR8" s="815"/>
      <c r="CS8" s="1099"/>
      <c r="CT8" s="1142"/>
      <c r="CU8" s="1147"/>
    </row>
    <row r="9" spans="1:99" ht="6.75" customHeight="1">
      <c r="A9" s="7"/>
      <c r="B9" s="100"/>
      <c r="C9" s="100"/>
      <c r="D9" s="100"/>
      <c r="E9" s="100"/>
      <c r="F9" s="100"/>
      <c r="G9" s="100"/>
      <c r="H9" s="100"/>
      <c r="I9" s="100"/>
      <c r="J9" s="100"/>
      <c r="K9" s="166"/>
      <c r="L9" s="201" t="s">
        <v>23</v>
      </c>
      <c r="M9" s="263"/>
      <c r="N9" s="263"/>
      <c r="O9" s="263"/>
      <c r="P9" s="263"/>
      <c r="Q9" s="263"/>
      <c r="R9" s="342"/>
      <c r="S9" s="358"/>
      <c r="T9" s="379"/>
      <c r="U9" s="379"/>
      <c r="V9" s="379"/>
      <c r="W9" s="379"/>
      <c r="X9" s="379"/>
      <c r="Y9" s="379"/>
      <c r="Z9" s="379"/>
      <c r="AA9" s="379"/>
      <c r="AB9" s="379"/>
      <c r="AC9" s="379"/>
      <c r="AD9" s="379"/>
      <c r="AE9" s="379"/>
      <c r="AF9" s="379"/>
      <c r="AG9" s="379"/>
      <c r="AH9" s="379"/>
      <c r="AI9" s="379"/>
      <c r="AJ9" s="379"/>
      <c r="AK9" s="379"/>
      <c r="AL9" s="379"/>
      <c r="AM9" s="379"/>
      <c r="AN9" s="379"/>
      <c r="AO9" s="379"/>
      <c r="AP9" s="379"/>
      <c r="AQ9" s="379"/>
      <c r="AR9" s="379"/>
      <c r="AS9" s="379"/>
      <c r="AT9" s="379"/>
      <c r="AU9" s="379"/>
      <c r="AV9" s="379"/>
      <c r="AW9" s="379"/>
      <c r="AX9" s="120"/>
      <c r="AY9" s="120"/>
      <c r="AZ9" s="120"/>
      <c r="BA9" s="120"/>
      <c r="BB9" s="182"/>
      <c r="BC9" s="762"/>
      <c r="BD9" s="775"/>
      <c r="BE9" s="775"/>
      <c r="BF9" s="775"/>
      <c r="BG9" s="775"/>
      <c r="BH9" s="775"/>
      <c r="BI9" s="775"/>
      <c r="BJ9" s="801"/>
      <c r="BK9" s="218"/>
      <c r="BL9" s="72"/>
      <c r="BM9" s="72"/>
      <c r="BN9" s="72"/>
      <c r="BO9" s="72"/>
      <c r="BP9" s="829"/>
      <c r="BQ9" s="841"/>
      <c r="BR9" s="849"/>
      <c r="BS9" s="849"/>
      <c r="BT9" s="849"/>
      <c r="BU9" s="849"/>
      <c r="BV9" s="849"/>
      <c r="BW9" s="849"/>
      <c r="BX9" s="849"/>
      <c r="BY9" s="849"/>
      <c r="BZ9" s="849"/>
      <c r="CA9" s="849"/>
      <c r="CB9" s="849"/>
      <c r="CC9" s="849"/>
      <c r="CD9" s="849"/>
      <c r="CE9" s="849"/>
      <c r="CF9" s="849"/>
      <c r="CG9" s="849"/>
      <c r="CH9" s="849"/>
      <c r="CI9" s="849"/>
      <c r="CJ9" s="849"/>
      <c r="CK9" s="849"/>
      <c r="CL9" s="849"/>
      <c r="CM9" s="849"/>
      <c r="CN9" s="849"/>
      <c r="CO9" s="849"/>
      <c r="CP9" s="849"/>
      <c r="CQ9" s="849"/>
      <c r="CR9" s="849"/>
      <c r="CS9" s="1100"/>
      <c r="CT9" s="1142"/>
      <c r="CU9" s="1147"/>
    </row>
    <row r="10" spans="1:99" ht="6.75" customHeight="1">
      <c r="A10" s="7"/>
      <c r="B10" s="100"/>
      <c r="C10" s="100"/>
      <c r="D10" s="100"/>
      <c r="E10" s="100"/>
      <c r="F10" s="100"/>
      <c r="G10" s="100"/>
      <c r="H10" s="100"/>
      <c r="I10" s="100"/>
      <c r="J10" s="100"/>
      <c r="K10" s="166"/>
      <c r="L10" s="202"/>
      <c r="M10" s="264"/>
      <c r="N10" s="264"/>
      <c r="O10" s="264"/>
      <c r="P10" s="264"/>
      <c r="Q10" s="264"/>
      <c r="R10" s="343"/>
      <c r="S10" s="359"/>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121"/>
      <c r="AY10" s="121"/>
      <c r="AZ10" s="121"/>
      <c r="BA10" s="121"/>
      <c r="BB10" s="183"/>
      <c r="BC10" s="201" t="s">
        <v>93</v>
      </c>
      <c r="BD10" s="263"/>
      <c r="BE10" s="263"/>
      <c r="BF10" s="263"/>
      <c r="BG10" s="263"/>
      <c r="BH10" s="263"/>
      <c r="BI10" s="263"/>
      <c r="BJ10" s="342"/>
      <c r="BK10" s="806"/>
      <c r="BL10" s="814"/>
      <c r="BM10" s="814"/>
      <c r="BN10" s="814"/>
      <c r="BO10" s="814"/>
      <c r="BP10" s="814"/>
      <c r="BQ10" s="814"/>
      <c r="BR10" s="814"/>
      <c r="BS10" s="814"/>
      <c r="BT10" s="814"/>
      <c r="BU10" s="814"/>
      <c r="BV10" s="814"/>
      <c r="BW10" s="814"/>
      <c r="BX10" s="814"/>
      <c r="BY10" s="814"/>
      <c r="BZ10" s="814"/>
      <c r="CA10" s="814"/>
      <c r="CB10" s="814"/>
      <c r="CC10" s="814"/>
      <c r="CD10" s="814"/>
      <c r="CE10" s="814"/>
      <c r="CF10" s="814"/>
      <c r="CG10" s="814"/>
      <c r="CH10" s="814"/>
      <c r="CI10" s="814"/>
      <c r="CJ10" s="814"/>
      <c r="CK10" s="814"/>
      <c r="CL10" s="814"/>
      <c r="CM10" s="814"/>
      <c r="CN10" s="814"/>
      <c r="CO10" s="814"/>
      <c r="CP10" s="814"/>
      <c r="CQ10" s="814"/>
      <c r="CR10" s="814"/>
      <c r="CS10" s="1098"/>
      <c r="CT10" s="676"/>
      <c r="CU10" s="1146" t="s">
        <v>91</v>
      </c>
    </row>
    <row r="11" spans="1:99" ht="6.75" customHeight="1">
      <c r="A11" s="7"/>
      <c r="B11" s="100"/>
      <c r="C11" s="100"/>
      <c r="D11" s="100"/>
      <c r="E11" s="100"/>
      <c r="F11" s="100"/>
      <c r="G11" s="100"/>
      <c r="H11" s="100"/>
      <c r="I11" s="100"/>
      <c r="J11" s="100"/>
      <c r="K11" s="166"/>
      <c r="L11" s="202"/>
      <c r="M11" s="264"/>
      <c r="N11" s="264"/>
      <c r="O11" s="264"/>
      <c r="P11" s="264"/>
      <c r="Q11" s="264"/>
      <c r="R11" s="343"/>
      <c r="S11" s="359"/>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c r="AS11" s="380"/>
      <c r="AT11" s="380"/>
      <c r="AU11" s="380"/>
      <c r="AV11" s="380"/>
      <c r="AW11" s="380"/>
      <c r="AX11" s="121"/>
      <c r="AY11" s="121"/>
      <c r="AZ11" s="121"/>
      <c r="BA11" s="121"/>
      <c r="BB11" s="183"/>
      <c r="BC11" s="202"/>
      <c r="BD11" s="264"/>
      <c r="BE11" s="264"/>
      <c r="BF11" s="264"/>
      <c r="BG11" s="264"/>
      <c r="BH11" s="264"/>
      <c r="BI11" s="264"/>
      <c r="BJ11" s="343"/>
      <c r="BK11" s="807"/>
      <c r="BL11" s="815"/>
      <c r="BM11" s="815"/>
      <c r="BN11" s="815"/>
      <c r="BO11" s="815"/>
      <c r="BP11" s="815"/>
      <c r="BQ11" s="815"/>
      <c r="BR11" s="815"/>
      <c r="BS11" s="815"/>
      <c r="BT11" s="815"/>
      <c r="BU11" s="815"/>
      <c r="BV11" s="815"/>
      <c r="BW11" s="815"/>
      <c r="BX11" s="815"/>
      <c r="BY11" s="815"/>
      <c r="BZ11" s="815"/>
      <c r="CA11" s="815"/>
      <c r="CB11" s="815"/>
      <c r="CC11" s="815"/>
      <c r="CD11" s="815"/>
      <c r="CE11" s="815"/>
      <c r="CF11" s="815"/>
      <c r="CG11" s="815"/>
      <c r="CH11" s="815"/>
      <c r="CI11" s="815"/>
      <c r="CJ11" s="815"/>
      <c r="CK11" s="815"/>
      <c r="CL11" s="815"/>
      <c r="CM11" s="815"/>
      <c r="CN11" s="815"/>
      <c r="CO11" s="815"/>
      <c r="CP11" s="815"/>
      <c r="CQ11" s="815"/>
      <c r="CR11" s="815"/>
      <c r="CS11" s="1099"/>
      <c r="CT11" s="676"/>
      <c r="CU11" s="1146"/>
    </row>
    <row r="12" spans="1:99" ht="6.75" customHeight="1">
      <c r="A12" s="7"/>
      <c r="B12" s="100"/>
      <c r="C12" s="100"/>
      <c r="D12" s="100"/>
      <c r="E12" s="100"/>
      <c r="F12" s="100"/>
      <c r="G12" s="100"/>
      <c r="H12" s="100"/>
      <c r="I12" s="100"/>
      <c r="J12" s="100"/>
      <c r="K12" s="166"/>
      <c r="L12" s="203"/>
      <c r="M12" s="265"/>
      <c r="N12" s="265"/>
      <c r="O12" s="265"/>
      <c r="P12" s="265"/>
      <c r="Q12" s="265"/>
      <c r="R12" s="344"/>
      <c r="S12" s="360"/>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c r="AR12" s="381"/>
      <c r="AS12" s="381"/>
      <c r="AT12" s="381"/>
      <c r="AU12" s="381"/>
      <c r="AV12" s="381"/>
      <c r="AW12" s="381"/>
      <c r="AX12" s="121"/>
      <c r="AY12" s="121"/>
      <c r="AZ12" s="121"/>
      <c r="BA12" s="121"/>
      <c r="BB12" s="183"/>
      <c r="BC12" s="202"/>
      <c r="BD12" s="264"/>
      <c r="BE12" s="264"/>
      <c r="BF12" s="264"/>
      <c r="BG12" s="264"/>
      <c r="BH12" s="264"/>
      <c r="BI12" s="264"/>
      <c r="BJ12" s="343"/>
      <c r="BK12" s="807"/>
      <c r="BL12" s="815"/>
      <c r="BM12" s="815"/>
      <c r="BN12" s="815"/>
      <c r="BO12" s="815"/>
      <c r="BP12" s="815"/>
      <c r="BQ12" s="815"/>
      <c r="BR12" s="815"/>
      <c r="BS12" s="815"/>
      <c r="BT12" s="815"/>
      <c r="BU12" s="815"/>
      <c r="BV12" s="815"/>
      <c r="BW12" s="815"/>
      <c r="BX12" s="815"/>
      <c r="BY12" s="815"/>
      <c r="BZ12" s="815"/>
      <c r="CA12" s="815"/>
      <c r="CB12" s="815"/>
      <c r="CC12" s="815"/>
      <c r="CD12" s="815"/>
      <c r="CE12" s="815"/>
      <c r="CF12" s="815"/>
      <c r="CG12" s="815"/>
      <c r="CH12" s="815"/>
      <c r="CI12" s="815"/>
      <c r="CJ12" s="815"/>
      <c r="CK12" s="815"/>
      <c r="CL12" s="815"/>
      <c r="CM12" s="815"/>
      <c r="CN12" s="815"/>
      <c r="CO12" s="815"/>
      <c r="CP12" s="815"/>
      <c r="CQ12" s="815"/>
      <c r="CR12" s="815"/>
      <c r="CS12" s="1099"/>
      <c r="CT12" s="676"/>
      <c r="CU12" s="1146"/>
    </row>
    <row r="13" spans="1:99" ht="11.25" customHeight="1">
      <c r="A13" s="8"/>
      <c r="B13" s="101"/>
      <c r="C13" s="101"/>
      <c r="D13" s="101"/>
      <c r="E13" s="101"/>
      <c r="F13" s="101"/>
      <c r="G13" s="101"/>
      <c r="H13" s="101"/>
      <c r="I13" s="101"/>
      <c r="J13" s="101"/>
      <c r="K13" s="167"/>
      <c r="L13" s="204" t="s">
        <v>83</v>
      </c>
      <c r="M13" s="266"/>
      <c r="N13" s="266"/>
      <c r="O13" s="266"/>
      <c r="P13" s="266"/>
      <c r="Q13" s="266"/>
      <c r="R13" s="266"/>
      <c r="S13" s="361"/>
      <c r="T13" s="382"/>
      <c r="U13" s="382"/>
      <c r="V13" s="382"/>
      <c r="W13" s="382"/>
      <c r="X13" s="382"/>
      <c r="Y13" s="382"/>
      <c r="Z13" s="382"/>
      <c r="AA13" s="434"/>
      <c r="AB13" s="447" t="str">
        <f>IF(S13="明治","M",IF(S13="大正","T",IF(S13="昭和","S",IF(S13="平成","H",IF(S13="令和","R","")))))</f>
        <v/>
      </c>
      <c r="AC13" s="461"/>
      <c r="AD13" s="461"/>
      <c r="AE13" s="461"/>
      <c r="AF13" s="461"/>
      <c r="AG13" s="526"/>
      <c r="AH13" s="540"/>
      <c r="AI13" s="540"/>
      <c r="AJ13" s="540"/>
      <c r="AK13" s="540"/>
      <c r="AL13" s="540"/>
      <c r="AM13" s="578" t="s">
        <v>19</v>
      </c>
      <c r="AN13" s="578"/>
      <c r="AO13" s="540"/>
      <c r="AP13" s="540"/>
      <c r="AQ13" s="540"/>
      <c r="AR13" s="540"/>
      <c r="AS13" s="540"/>
      <c r="AT13" s="616" t="s">
        <v>97</v>
      </c>
      <c r="AU13" s="625"/>
      <c r="AV13" s="540"/>
      <c r="AW13" s="540"/>
      <c r="AX13" s="540"/>
      <c r="AY13" s="540"/>
      <c r="AZ13" s="540"/>
      <c r="BA13" s="616" t="s">
        <v>14</v>
      </c>
      <c r="BB13" s="625"/>
      <c r="BC13" s="201" t="s">
        <v>111</v>
      </c>
      <c r="BD13" s="263"/>
      <c r="BE13" s="263"/>
      <c r="BF13" s="263"/>
      <c r="BG13" s="263"/>
      <c r="BH13" s="263"/>
      <c r="BI13" s="263"/>
      <c r="BJ13" s="342"/>
      <c r="BK13" s="808"/>
      <c r="BL13" s="816"/>
      <c r="BM13" s="816"/>
      <c r="BN13" s="816"/>
      <c r="BO13" s="816"/>
      <c r="BP13" s="816"/>
      <c r="BQ13" s="816"/>
      <c r="BR13" s="816"/>
      <c r="BS13" s="816"/>
      <c r="BT13" s="816"/>
      <c r="BU13" s="816"/>
      <c r="BV13" s="816"/>
      <c r="BW13" s="816"/>
      <c r="BX13" s="816"/>
      <c r="BY13" s="816"/>
      <c r="BZ13" s="816"/>
      <c r="CA13" s="816"/>
      <c r="CB13" s="816"/>
      <c r="CC13" s="816"/>
      <c r="CD13" s="329"/>
      <c r="CE13" s="329"/>
      <c r="CF13" s="329"/>
      <c r="CG13" s="329"/>
      <c r="CH13" s="329"/>
      <c r="CI13" s="329"/>
      <c r="CJ13" s="329"/>
      <c r="CK13" s="329"/>
      <c r="CL13" s="329"/>
      <c r="CM13" s="329"/>
      <c r="CN13" s="329"/>
      <c r="CO13" s="329"/>
      <c r="CP13" s="329"/>
      <c r="CQ13" s="329"/>
      <c r="CR13" s="329"/>
      <c r="CS13" s="520"/>
      <c r="CT13" s="1142"/>
      <c r="CU13" s="1146"/>
    </row>
    <row r="14" spans="1:99" ht="6.75" customHeight="1">
      <c r="A14" s="9" t="s">
        <v>108</v>
      </c>
      <c r="B14" s="102"/>
      <c r="C14" s="102"/>
      <c r="D14" s="102"/>
      <c r="E14" s="102"/>
      <c r="F14" s="102"/>
      <c r="G14" s="102"/>
      <c r="H14" s="102"/>
      <c r="I14" s="102"/>
      <c r="J14" s="102"/>
      <c r="K14" s="168"/>
      <c r="L14" s="205"/>
      <c r="M14" s="267"/>
      <c r="N14" s="267"/>
      <c r="O14" s="267"/>
      <c r="P14" s="267"/>
      <c r="Q14" s="267"/>
      <c r="R14" s="267"/>
      <c r="S14" s="362"/>
      <c r="T14" s="383"/>
      <c r="U14" s="383"/>
      <c r="V14" s="383"/>
      <c r="W14" s="383"/>
      <c r="X14" s="383"/>
      <c r="Y14" s="383"/>
      <c r="Z14" s="383"/>
      <c r="AA14" s="435"/>
      <c r="AB14" s="448"/>
      <c r="AC14" s="462"/>
      <c r="AD14" s="462"/>
      <c r="AE14" s="462"/>
      <c r="AF14" s="462"/>
      <c r="AG14" s="527"/>
      <c r="AH14" s="540"/>
      <c r="AI14" s="540"/>
      <c r="AJ14" s="540"/>
      <c r="AK14" s="540"/>
      <c r="AL14" s="540"/>
      <c r="AM14" s="578"/>
      <c r="AN14" s="578"/>
      <c r="AO14" s="540"/>
      <c r="AP14" s="540"/>
      <c r="AQ14" s="540"/>
      <c r="AR14" s="540"/>
      <c r="AS14" s="540"/>
      <c r="AT14" s="617"/>
      <c r="AU14" s="626"/>
      <c r="AV14" s="540"/>
      <c r="AW14" s="540"/>
      <c r="AX14" s="540"/>
      <c r="AY14" s="540"/>
      <c r="AZ14" s="540"/>
      <c r="BA14" s="617"/>
      <c r="BB14" s="626"/>
      <c r="BC14" s="202"/>
      <c r="BD14" s="264"/>
      <c r="BE14" s="264"/>
      <c r="BF14" s="264"/>
      <c r="BG14" s="264"/>
      <c r="BH14" s="264"/>
      <c r="BI14" s="264"/>
      <c r="BJ14" s="343"/>
      <c r="BK14" s="809"/>
      <c r="BL14" s="817"/>
      <c r="BM14" s="817"/>
      <c r="BN14" s="817"/>
      <c r="BO14" s="817"/>
      <c r="BP14" s="817"/>
      <c r="BQ14" s="817"/>
      <c r="BR14" s="817"/>
      <c r="BS14" s="817"/>
      <c r="BT14" s="817"/>
      <c r="BU14" s="817"/>
      <c r="BV14" s="817"/>
      <c r="BW14" s="817"/>
      <c r="BX14" s="817"/>
      <c r="BY14" s="817"/>
      <c r="BZ14" s="817"/>
      <c r="CA14" s="817"/>
      <c r="CB14" s="817"/>
      <c r="CC14" s="817"/>
      <c r="CD14" s="330"/>
      <c r="CE14" s="330"/>
      <c r="CF14" s="330"/>
      <c r="CG14" s="330"/>
      <c r="CH14" s="330"/>
      <c r="CI14" s="330"/>
      <c r="CJ14" s="330"/>
      <c r="CK14" s="330"/>
      <c r="CL14" s="330"/>
      <c r="CM14" s="330"/>
      <c r="CN14" s="330"/>
      <c r="CO14" s="330"/>
      <c r="CP14" s="330"/>
      <c r="CQ14" s="330"/>
      <c r="CR14" s="330"/>
      <c r="CS14" s="521"/>
      <c r="CT14" s="1142"/>
      <c r="CU14" s="1146"/>
    </row>
    <row r="15" spans="1:99" ht="6.75" customHeight="1">
      <c r="A15" s="10"/>
      <c r="B15" s="103"/>
      <c r="C15" s="103"/>
      <c r="D15" s="103"/>
      <c r="E15" s="103"/>
      <c r="F15" s="103"/>
      <c r="G15" s="103"/>
      <c r="H15" s="103"/>
      <c r="I15" s="103"/>
      <c r="J15" s="103"/>
      <c r="K15" s="169"/>
      <c r="L15" s="205"/>
      <c r="M15" s="267"/>
      <c r="N15" s="267"/>
      <c r="O15" s="267"/>
      <c r="P15" s="267"/>
      <c r="Q15" s="267"/>
      <c r="R15" s="267"/>
      <c r="S15" s="362"/>
      <c r="T15" s="383"/>
      <c r="U15" s="383"/>
      <c r="V15" s="383"/>
      <c r="W15" s="383"/>
      <c r="X15" s="383"/>
      <c r="Y15" s="383"/>
      <c r="Z15" s="383"/>
      <c r="AA15" s="435"/>
      <c r="AB15" s="448"/>
      <c r="AC15" s="462"/>
      <c r="AD15" s="462"/>
      <c r="AE15" s="462"/>
      <c r="AF15" s="462"/>
      <c r="AG15" s="527"/>
      <c r="AH15" s="540"/>
      <c r="AI15" s="540"/>
      <c r="AJ15" s="540"/>
      <c r="AK15" s="540"/>
      <c r="AL15" s="540"/>
      <c r="AM15" s="578"/>
      <c r="AN15" s="578"/>
      <c r="AO15" s="540"/>
      <c r="AP15" s="540"/>
      <c r="AQ15" s="540"/>
      <c r="AR15" s="540"/>
      <c r="AS15" s="540"/>
      <c r="AT15" s="617"/>
      <c r="AU15" s="626"/>
      <c r="AV15" s="540"/>
      <c r="AW15" s="540"/>
      <c r="AX15" s="540"/>
      <c r="AY15" s="540"/>
      <c r="AZ15" s="540"/>
      <c r="BA15" s="617"/>
      <c r="BB15" s="626"/>
      <c r="BC15" s="202"/>
      <c r="BD15" s="264"/>
      <c r="BE15" s="264"/>
      <c r="BF15" s="264"/>
      <c r="BG15" s="264"/>
      <c r="BH15" s="264"/>
      <c r="BI15" s="264"/>
      <c r="BJ15" s="343"/>
      <c r="BK15" s="809"/>
      <c r="BL15" s="817"/>
      <c r="BM15" s="817"/>
      <c r="BN15" s="817"/>
      <c r="BO15" s="817"/>
      <c r="BP15" s="817"/>
      <c r="BQ15" s="817"/>
      <c r="BR15" s="817"/>
      <c r="BS15" s="817"/>
      <c r="BT15" s="817"/>
      <c r="BU15" s="817"/>
      <c r="BV15" s="817"/>
      <c r="BW15" s="817"/>
      <c r="BX15" s="817"/>
      <c r="BY15" s="817"/>
      <c r="BZ15" s="817"/>
      <c r="CA15" s="817"/>
      <c r="CB15" s="817"/>
      <c r="CC15" s="817"/>
      <c r="CD15" s="330"/>
      <c r="CE15" s="330"/>
      <c r="CF15" s="330"/>
      <c r="CG15" s="330"/>
      <c r="CH15" s="330"/>
      <c r="CI15" s="330"/>
      <c r="CJ15" s="330"/>
      <c r="CK15" s="330"/>
      <c r="CL15" s="330"/>
      <c r="CM15" s="330"/>
      <c r="CN15" s="330"/>
      <c r="CO15" s="330"/>
      <c r="CP15" s="330"/>
      <c r="CQ15" s="330"/>
      <c r="CR15" s="330"/>
      <c r="CS15" s="521"/>
      <c r="CT15" s="1142"/>
      <c r="CU15" s="1146"/>
    </row>
    <row r="16" spans="1:99" ht="6.75" customHeight="1">
      <c r="A16" s="11"/>
      <c r="B16" s="104"/>
      <c r="C16" s="104"/>
      <c r="D16" s="104"/>
      <c r="E16" s="104"/>
      <c r="F16" s="104"/>
      <c r="G16" s="104"/>
      <c r="H16" s="104"/>
      <c r="I16" s="104"/>
      <c r="J16" s="104"/>
      <c r="K16" s="170"/>
      <c r="L16" s="205"/>
      <c r="M16" s="267"/>
      <c r="N16" s="267"/>
      <c r="O16" s="267"/>
      <c r="P16" s="267"/>
      <c r="Q16" s="267"/>
      <c r="R16" s="267"/>
      <c r="S16" s="363"/>
      <c r="T16" s="384"/>
      <c r="U16" s="384"/>
      <c r="V16" s="384"/>
      <c r="W16" s="384"/>
      <c r="X16" s="384"/>
      <c r="Y16" s="384"/>
      <c r="Z16" s="384"/>
      <c r="AA16" s="436"/>
      <c r="AB16" s="449"/>
      <c r="AC16" s="463"/>
      <c r="AD16" s="463"/>
      <c r="AE16" s="463"/>
      <c r="AF16" s="463"/>
      <c r="AG16" s="528"/>
      <c r="AH16" s="540"/>
      <c r="AI16" s="540"/>
      <c r="AJ16" s="540"/>
      <c r="AK16" s="540"/>
      <c r="AL16" s="540"/>
      <c r="AM16" s="578"/>
      <c r="AN16" s="578"/>
      <c r="AO16" s="540"/>
      <c r="AP16" s="540"/>
      <c r="AQ16" s="540"/>
      <c r="AR16" s="540"/>
      <c r="AS16" s="540"/>
      <c r="AT16" s="618"/>
      <c r="AU16" s="627"/>
      <c r="AV16" s="540"/>
      <c r="AW16" s="540"/>
      <c r="AX16" s="540"/>
      <c r="AY16" s="540"/>
      <c r="AZ16" s="540"/>
      <c r="BA16" s="618"/>
      <c r="BB16" s="627"/>
      <c r="BC16" s="203"/>
      <c r="BD16" s="265"/>
      <c r="BE16" s="265"/>
      <c r="BF16" s="265"/>
      <c r="BG16" s="265"/>
      <c r="BH16" s="265"/>
      <c r="BI16" s="265"/>
      <c r="BJ16" s="344"/>
      <c r="BK16" s="810"/>
      <c r="BL16" s="818"/>
      <c r="BM16" s="818"/>
      <c r="BN16" s="818"/>
      <c r="BO16" s="818"/>
      <c r="BP16" s="818"/>
      <c r="BQ16" s="818"/>
      <c r="BR16" s="818"/>
      <c r="BS16" s="818"/>
      <c r="BT16" s="818"/>
      <c r="BU16" s="818"/>
      <c r="BV16" s="818"/>
      <c r="BW16" s="818"/>
      <c r="BX16" s="818"/>
      <c r="BY16" s="818"/>
      <c r="BZ16" s="818"/>
      <c r="CA16" s="818"/>
      <c r="CB16" s="818"/>
      <c r="CC16" s="818"/>
      <c r="CD16" s="331"/>
      <c r="CE16" s="331"/>
      <c r="CF16" s="331"/>
      <c r="CG16" s="331"/>
      <c r="CH16" s="331"/>
      <c r="CI16" s="331"/>
      <c r="CJ16" s="331"/>
      <c r="CK16" s="331"/>
      <c r="CL16" s="331"/>
      <c r="CM16" s="331"/>
      <c r="CN16" s="331"/>
      <c r="CO16" s="331"/>
      <c r="CP16" s="331"/>
      <c r="CQ16" s="331"/>
      <c r="CR16" s="331"/>
      <c r="CS16" s="522"/>
      <c r="CT16" s="1142"/>
      <c r="CU16" s="1146"/>
    </row>
    <row r="17" spans="1:99" ht="6.75" customHeight="1">
      <c r="A17" s="12" t="s">
        <v>119</v>
      </c>
      <c r="B17" s="105"/>
      <c r="C17" s="105"/>
      <c r="D17" s="105"/>
      <c r="E17" s="105"/>
      <c r="F17" s="105"/>
      <c r="G17" s="105"/>
      <c r="H17" s="105"/>
      <c r="I17" s="105"/>
      <c r="J17" s="105"/>
      <c r="K17" s="171"/>
      <c r="L17" s="206" t="s">
        <v>32</v>
      </c>
      <c r="M17" s="268"/>
      <c r="N17" s="268"/>
      <c r="O17" s="268"/>
      <c r="P17" s="268"/>
      <c r="Q17" s="268"/>
      <c r="R17" s="345"/>
      <c r="S17" s="364"/>
      <c r="T17" s="385"/>
      <c r="U17" s="396"/>
      <c r="V17" s="364"/>
      <c r="W17" s="385"/>
      <c r="X17" s="396"/>
      <c r="Y17" s="364"/>
      <c r="Z17" s="385"/>
      <c r="AA17" s="396"/>
      <c r="AB17" s="364"/>
      <c r="AC17" s="385"/>
      <c r="AD17" s="396"/>
      <c r="AE17" s="364"/>
      <c r="AF17" s="385"/>
      <c r="AG17" s="396"/>
      <c r="AH17" s="364"/>
      <c r="AI17" s="385"/>
      <c r="AJ17" s="396"/>
      <c r="AK17" s="364"/>
      <c r="AL17" s="385"/>
      <c r="AM17" s="396"/>
      <c r="AN17" s="364"/>
      <c r="AO17" s="385"/>
      <c r="AP17" s="396"/>
      <c r="AQ17" s="364"/>
      <c r="AR17" s="385"/>
      <c r="AS17" s="396"/>
      <c r="AT17" s="364"/>
      <c r="AU17" s="385"/>
      <c r="AV17" s="396"/>
      <c r="AW17" s="364"/>
      <c r="AX17" s="385"/>
      <c r="AY17" s="396"/>
      <c r="AZ17" s="364"/>
      <c r="BA17" s="385"/>
      <c r="BB17" s="396"/>
      <c r="BC17" s="265" t="s">
        <v>103</v>
      </c>
      <c r="BD17" s="265"/>
      <c r="BE17" s="265"/>
      <c r="BF17" s="265"/>
      <c r="BG17" s="265"/>
      <c r="BH17" s="265"/>
      <c r="BI17" s="265"/>
      <c r="BJ17" s="344"/>
      <c r="BK17" s="811"/>
      <c r="BL17" s="811"/>
      <c r="BM17" s="811"/>
      <c r="BN17" s="811"/>
      <c r="BO17" s="811"/>
      <c r="BP17" s="811"/>
      <c r="BQ17" s="811"/>
      <c r="BR17" s="811"/>
      <c r="BS17" s="811"/>
      <c r="BT17" s="811"/>
      <c r="BU17" s="811"/>
      <c r="BV17" s="811"/>
      <c r="BW17" s="811"/>
      <c r="BX17" s="811"/>
      <c r="BY17" s="811"/>
      <c r="BZ17" s="811"/>
      <c r="CA17" s="811"/>
      <c r="CB17" s="811"/>
      <c r="CC17" s="811"/>
      <c r="CD17" s="202" t="s">
        <v>110</v>
      </c>
      <c r="CE17" s="264"/>
      <c r="CF17" s="264"/>
      <c r="CG17" s="264"/>
      <c r="CH17" s="264"/>
      <c r="CI17" s="264"/>
      <c r="CJ17" s="264"/>
      <c r="CK17" s="264"/>
      <c r="CL17" s="343"/>
      <c r="CM17" s="1066"/>
      <c r="CN17" s="1077"/>
      <c r="CO17" s="1077"/>
      <c r="CP17" s="1077"/>
      <c r="CQ17" s="1077"/>
      <c r="CR17" s="1077"/>
      <c r="CS17" s="1101"/>
      <c r="CT17" s="1144"/>
      <c r="CU17" s="1146"/>
    </row>
    <row r="18" spans="1:99" ht="6.75" customHeight="1">
      <c r="A18" s="13"/>
      <c r="B18" s="106"/>
      <c r="C18" s="106"/>
      <c r="D18" s="106"/>
      <c r="E18" s="106"/>
      <c r="F18" s="106"/>
      <c r="G18" s="106"/>
      <c r="H18" s="106"/>
      <c r="I18" s="106"/>
      <c r="J18" s="106"/>
      <c r="K18" s="172"/>
      <c r="L18" s="207"/>
      <c r="M18" s="269"/>
      <c r="N18" s="269"/>
      <c r="O18" s="269"/>
      <c r="P18" s="269"/>
      <c r="Q18" s="269"/>
      <c r="R18" s="346"/>
      <c r="S18" s="365"/>
      <c r="T18" s="386"/>
      <c r="U18" s="397"/>
      <c r="V18" s="365"/>
      <c r="W18" s="386"/>
      <c r="X18" s="397"/>
      <c r="Y18" s="365"/>
      <c r="Z18" s="386"/>
      <c r="AA18" s="397"/>
      <c r="AB18" s="365"/>
      <c r="AC18" s="386"/>
      <c r="AD18" s="397"/>
      <c r="AE18" s="365"/>
      <c r="AF18" s="386"/>
      <c r="AG18" s="397"/>
      <c r="AH18" s="365"/>
      <c r="AI18" s="386"/>
      <c r="AJ18" s="397"/>
      <c r="AK18" s="365"/>
      <c r="AL18" s="386"/>
      <c r="AM18" s="397"/>
      <c r="AN18" s="365"/>
      <c r="AO18" s="386"/>
      <c r="AP18" s="397"/>
      <c r="AQ18" s="365"/>
      <c r="AR18" s="386"/>
      <c r="AS18" s="397"/>
      <c r="AT18" s="365"/>
      <c r="AU18" s="386"/>
      <c r="AV18" s="397"/>
      <c r="AW18" s="365"/>
      <c r="AX18" s="386"/>
      <c r="AY18" s="397"/>
      <c r="AZ18" s="365"/>
      <c r="BA18" s="386"/>
      <c r="BB18" s="397"/>
      <c r="BC18" s="763"/>
      <c r="BD18" s="763"/>
      <c r="BE18" s="763"/>
      <c r="BF18" s="763"/>
      <c r="BG18" s="763"/>
      <c r="BH18" s="763"/>
      <c r="BI18" s="763"/>
      <c r="BJ18" s="802"/>
      <c r="BK18" s="811"/>
      <c r="BL18" s="811"/>
      <c r="BM18" s="811"/>
      <c r="BN18" s="811"/>
      <c r="BO18" s="811"/>
      <c r="BP18" s="811"/>
      <c r="BQ18" s="811"/>
      <c r="BR18" s="811"/>
      <c r="BS18" s="811"/>
      <c r="BT18" s="811"/>
      <c r="BU18" s="811"/>
      <c r="BV18" s="811"/>
      <c r="BW18" s="811"/>
      <c r="BX18" s="811"/>
      <c r="BY18" s="811"/>
      <c r="BZ18" s="811"/>
      <c r="CA18" s="811"/>
      <c r="CB18" s="811"/>
      <c r="CC18" s="811"/>
      <c r="CD18" s="202"/>
      <c r="CE18" s="264"/>
      <c r="CF18" s="264"/>
      <c r="CG18" s="264"/>
      <c r="CH18" s="264"/>
      <c r="CI18" s="264"/>
      <c r="CJ18" s="264"/>
      <c r="CK18" s="264"/>
      <c r="CL18" s="343"/>
      <c r="CM18" s="1067"/>
      <c r="CN18" s="1078"/>
      <c r="CO18" s="1078"/>
      <c r="CP18" s="1078"/>
      <c r="CQ18" s="1078"/>
      <c r="CR18" s="1078"/>
      <c r="CS18" s="1102"/>
      <c r="CT18" s="1144"/>
    </row>
    <row r="19" spans="1:99" ht="6.75" customHeight="1">
      <c r="A19" s="14" t="s">
        <v>55</v>
      </c>
      <c r="B19" s="107"/>
      <c r="C19" s="107"/>
      <c r="D19" s="107"/>
      <c r="E19" s="107"/>
      <c r="F19" s="107"/>
      <c r="G19" s="107"/>
      <c r="H19" s="107"/>
      <c r="I19" s="107"/>
      <c r="J19" s="107"/>
      <c r="K19" s="107"/>
      <c r="L19" s="207"/>
      <c r="M19" s="269"/>
      <c r="N19" s="269"/>
      <c r="O19" s="269"/>
      <c r="P19" s="269"/>
      <c r="Q19" s="269"/>
      <c r="R19" s="346"/>
      <c r="S19" s="365"/>
      <c r="T19" s="386"/>
      <c r="U19" s="397"/>
      <c r="V19" s="365"/>
      <c r="W19" s="386"/>
      <c r="X19" s="397"/>
      <c r="Y19" s="365"/>
      <c r="Z19" s="386"/>
      <c r="AA19" s="397"/>
      <c r="AB19" s="365"/>
      <c r="AC19" s="386"/>
      <c r="AD19" s="397"/>
      <c r="AE19" s="365"/>
      <c r="AF19" s="386"/>
      <c r="AG19" s="397"/>
      <c r="AH19" s="365"/>
      <c r="AI19" s="386"/>
      <c r="AJ19" s="397"/>
      <c r="AK19" s="365"/>
      <c r="AL19" s="386"/>
      <c r="AM19" s="397"/>
      <c r="AN19" s="365"/>
      <c r="AO19" s="386"/>
      <c r="AP19" s="397"/>
      <c r="AQ19" s="365"/>
      <c r="AR19" s="386"/>
      <c r="AS19" s="397"/>
      <c r="AT19" s="365"/>
      <c r="AU19" s="386"/>
      <c r="AV19" s="397"/>
      <c r="AW19" s="365"/>
      <c r="AX19" s="386"/>
      <c r="AY19" s="397"/>
      <c r="AZ19" s="365"/>
      <c r="BA19" s="386"/>
      <c r="BB19" s="397"/>
      <c r="BC19" s="763"/>
      <c r="BD19" s="763"/>
      <c r="BE19" s="763"/>
      <c r="BF19" s="763"/>
      <c r="BG19" s="763"/>
      <c r="BH19" s="763"/>
      <c r="BI19" s="763"/>
      <c r="BJ19" s="802"/>
      <c r="BK19" s="811"/>
      <c r="BL19" s="811"/>
      <c r="BM19" s="811"/>
      <c r="BN19" s="811"/>
      <c r="BO19" s="811"/>
      <c r="BP19" s="811"/>
      <c r="BQ19" s="811"/>
      <c r="BR19" s="811"/>
      <c r="BS19" s="811"/>
      <c r="BT19" s="811"/>
      <c r="BU19" s="811"/>
      <c r="BV19" s="811"/>
      <c r="BW19" s="811"/>
      <c r="BX19" s="811"/>
      <c r="BY19" s="811"/>
      <c r="BZ19" s="811"/>
      <c r="CA19" s="811"/>
      <c r="CB19" s="811"/>
      <c r="CC19" s="811"/>
      <c r="CD19" s="202"/>
      <c r="CE19" s="264"/>
      <c r="CF19" s="264"/>
      <c r="CG19" s="264"/>
      <c r="CH19" s="264"/>
      <c r="CI19" s="264"/>
      <c r="CJ19" s="264"/>
      <c r="CK19" s="264"/>
      <c r="CL19" s="343"/>
      <c r="CM19" s="1067"/>
      <c r="CN19" s="1078"/>
      <c r="CO19" s="1078"/>
      <c r="CP19" s="1078"/>
      <c r="CQ19" s="1078"/>
      <c r="CR19" s="1078"/>
      <c r="CS19" s="1102"/>
      <c r="CT19" s="1144"/>
    </row>
    <row r="20" spans="1:99" ht="6.75" customHeight="1">
      <c r="A20" s="15"/>
      <c r="B20" s="108"/>
      <c r="C20" s="108"/>
      <c r="D20" s="108"/>
      <c r="E20" s="108"/>
      <c r="F20" s="108"/>
      <c r="G20" s="108"/>
      <c r="H20" s="108"/>
      <c r="I20" s="108"/>
      <c r="J20" s="108"/>
      <c r="K20" s="108"/>
      <c r="L20" s="208"/>
      <c r="M20" s="270"/>
      <c r="N20" s="270"/>
      <c r="O20" s="270"/>
      <c r="P20" s="270"/>
      <c r="Q20" s="270"/>
      <c r="R20" s="347"/>
      <c r="S20" s="366"/>
      <c r="T20" s="387"/>
      <c r="U20" s="398"/>
      <c r="V20" s="366"/>
      <c r="W20" s="387"/>
      <c r="X20" s="398"/>
      <c r="Y20" s="366"/>
      <c r="Z20" s="387"/>
      <c r="AA20" s="398"/>
      <c r="AB20" s="366"/>
      <c r="AC20" s="387"/>
      <c r="AD20" s="398"/>
      <c r="AE20" s="366"/>
      <c r="AF20" s="387"/>
      <c r="AG20" s="398"/>
      <c r="AH20" s="366"/>
      <c r="AI20" s="387"/>
      <c r="AJ20" s="398"/>
      <c r="AK20" s="366"/>
      <c r="AL20" s="387"/>
      <c r="AM20" s="398"/>
      <c r="AN20" s="366"/>
      <c r="AO20" s="387"/>
      <c r="AP20" s="398"/>
      <c r="AQ20" s="366"/>
      <c r="AR20" s="387"/>
      <c r="AS20" s="398"/>
      <c r="AT20" s="366"/>
      <c r="AU20" s="387"/>
      <c r="AV20" s="398"/>
      <c r="AW20" s="366"/>
      <c r="AX20" s="387"/>
      <c r="AY20" s="398"/>
      <c r="AZ20" s="366"/>
      <c r="BA20" s="387"/>
      <c r="BB20" s="398"/>
      <c r="BC20" s="763"/>
      <c r="BD20" s="763"/>
      <c r="BE20" s="763"/>
      <c r="BF20" s="763"/>
      <c r="BG20" s="763"/>
      <c r="BH20" s="763"/>
      <c r="BI20" s="763"/>
      <c r="BJ20" s="802"/>
      <c r="BK20" s="812"/>
      <c r="BL20" s="812"/>
      <c r="BM20" s="812"/>
      <c r="BN20" s="812"/>
      <c r="BO20" s="812"/>
      <c r="BP20" s="812"/>
      <c r="BQ20" s="812"/>
      <c r="BR20" s="812"/>
      <c r="BS20" s="812"/>
      <c r="BT20" s="812"/>
      <c r="BU20" s="812"/>
      <c r="BV20" s="812"/>
      <c r="BW20" s="812"/>
      <c r="BX20" s="812"/>
      <c r="BY20" s="812"/>
      <c r="BZ20" s="812"/>
      <c r="CA20" s="812"/>
      <c r="CB20" s="812"/>
      <c r="CC20" s="812"/>
      <c r="CD20" s="203"/>
      <c r="CE20" s="265"/>
      <c r="CF20" s="265"/>
      <c r="CG20" s="265"/>
      <c r="CH20" s="265"/>
      <c r="CI20" s="265"/>
      <c r="CJ20" s="265"/>
      <c r="CK20" s="265"/>
      <c r="CL20" s="344"/>
      <c r="CM20" s="1068"/>
      <c r="CN20" s="1079"/>
      <c r="CO20" s="1079"/>
      <c r="CP20" s="1079"/>
      <c r="CQ20" s="1079"/>
      <c r="CR20" s="1079"/>
      <c r="CS20" s="1103"/>
      <c r="CT20" s="1144"/>
    </row>
    <row r="21" spans="1:99" ht="6.75" customHeight="1">
      <c r="A21" s="16" t="s">
        <v>136</v>
      </c>
      <c r="B21" s="109"/>
      <c r="C21" s="109"/>
      <c r="D21" s="109"/>
      <c r="E21" s="109"/>
      <c r="F21" s="109"/>
      <c r="G21" s="109"/>
      <c r="H21" s="109"/>
      <c r="I21" s="109"/>
      <c r="J21" s="109"/>
      <c r="K21" s="173"/>
      <c r="L21" s="158"/>
      <c r="M21" s="118"/>
      <c r="N21" s="118"/>
      <c r="O21" s="118"/>
      <c r="P21" s="118"/>
      <c r="Q21" s="118"/>
      <c r="R21" s="118"/>
      <c r="S21" s="367"/>
      <c r="T21" s="367"/>
      <c r="U21" s="367"/>
      <c r="V21" s="367"/>
      <c r="W21" s="367"/>
      <c r="X21" s="367"/>
      <c r="Y21" s="367"/>
      <c r="Z21" s="367"/>
      <c r="AA21" s="158"/>
      <c r="AB21" s="118"/>
      <c r="AC21" s="118"/>
      <c r="AD21" s="118"/>
      <c r="AE21" s="118"/>
      <c r="AF21" s="118"/>
      <c r="AG21" s="118"/>
      <c r="AH21" s="541"/>
      <c r="AI21" s="541"/>
      <c r="AJ21" s="541"/>
      <c r="AK21" s="541"/>
      <c r="AL21" s="541"/>
      <c r="AM21" s="541"/>
      <c r="AN21" s="541"/>
      <c r="AO21" s="541"/>
      <c r="AP21" s="541"/>
      <c r="AQ21" s="541"/>
      <c r="AR21" s="541"/>
      <c r="AS21" s="541"/>
      <c r="AT21" s="541"/>
      <c r="AU21" s="541"/>
      <c r="AV21" s="541"/>
      <c r="AW21" s="541"/>
      <c r="AX21" s="541"/>
      <c r="AY21" s="541"/>
      <c r="AZ21" s="541"/>
      <c r="BA21" s="158"/>
      <c r="BB21" s="158"/>
      <c r="BC21" s="764" t="s">
        <v>137</v>
      </c>
      <c r="BD21" s="763"/>
      <c r="BE21" s="763"/>
      <c r="BF21" s="763"/>
      <c r="BG21" s="763"/>
      <c r="BH21" s="763"/>
      <c r="BI21" s="763"/>
      <c r="BJ21" s="802"/>
      <c r="BK21" s="813"/>
      <c r="BL21" s="813"/>
      <c r="BM21" s="813"/>
      <c r="BN21" s="813"/>
      <c r="BO21" s="813"/>
      <c r="BP21" s="813"/>
      <c r="BQ21" s="813"/>
      <c r="BR21" s="813"/>
      <c r="BS21" s="813"/>
      <c r="BT21" s="813"/>
      <c r="BU21" s="813"/>
      <c r="BV21" s="813"/>
      <c r="BW21" s="813"/>
      <c r="BX21" s="813"/>
      <c r="BY21" s="813"/>
      <c r="BZ21" s="813"/>
      <c r="CA21" s="813"/>
      <c r="CB21" s="813"/>
      <c r="CC21" s="813"/>
      <c r="CD21" s="813"/>
      <c r="CE21" s="813"/>
      <c r="CF21" s="813"/>
      <c r="CG21" s="813"/>
      <c r="CH21" s="813"/>
      <c r="CI21" s="813"/>
      <c r="CJ21" s="813"/>
      <c r="CK21" s="813"/>
      <c r="CL21" s="813"/>
      <c r="CM21" s="813"/>
      <c r="CN21" s="813"/>
      <c r="CO21" s="813"/>
      <c r="CP21" s="813"/>
      <c r="CQ21" s="813"/>
      <c r="CR21" s="813"/>
      <c r="CS21" s="1104"/>
      <c r="CT21" s="1143"/>
    </row>
    <row r="22" spans="1:99" ht="6.75" customHeight="1">
      <c r="A22" s="16"/>
      <c r="B22" s="109"/>
      <c r="C22" s="109"/>
      <c r="D22" s="109"/>
      <c r="E22" s="109"/>
      <c r="F22" s="109"/>
      <c r="G22" s="109"/>
      <c r="H22" s="109"/>
      <c r="I22" s="109"/>
      <c r="J22" s="109"/>
      <c r="K22" s="173"/>
      <c r="L22" s="118"/>
      <c r="M22" s="118"/>
      <c r="N22" s="118"/>
      <c r="O22" s="118"/>
      <c r="P22" s="118"/>
      <c r="Q22" s="118"/>
      <c r="R22" s="118"/>
      <c r="S22" s="367"/>
      <c r="T22" s="367"/>
      <c r="U22" s="367"/>
      <c r="V22" s="367"/>
      <c r="W22" s="367"/>
      <c r="X22" s="367"/>
      <c r="Y22" s="367"/>
      <c r="Z22" s="367"/>
      <c r="AA22" s="118"/>
      <c r="AB22" s="118"/>
      <c r="AC22" s="118"/>
      <c r="AD22" s="118"/>
      <c r="AE22" s="118"/>
      <c r="AF22" s="118"/>
      <c r="AG22" s="118"/>
      <c r="AH22" s="541"/>
      <c r="AI22" s="541"/>
      <c r="AJ22" s="541"/>
      <c r="AK22" s="541"/>
      <c r="AL22" s="541"/>
      <c r="AM22" s="541"/>
      <c r="AN22" s="541"/>
      <c r="AO22" s="541"/>
      <c r="AP22" s="541"/>
      <c r="AQ22" s="541"/>
      <c r="AR22" s="541"/>
      <c r="AS22" s="541"/>
      <c r="AT22" s="541"/>
      <c r="AU22" s="541"/>
      <c r="AV22" s="541"/>
      <c r="AW22" s="541"/>
      <c r="AX22" s="541"/>
      <c r="AY22" s="541"/>
      <c r="AZ22" s="541"/>
      <c r="BA22" s="158"/>
      <c r="BB22" s="158"/>
      <c r="BC22" s="764"/>
      <c r="BD22" s="763"/>
      <c r="BE22" s="763"/>
      <c r="BF22" s="763"/>
      <c r="BG22" s="763"/>
      <c r="BH22" s="763"/>
      <c r="BI22" s="763"/>
      <c r="BJ22" s="802"/>
      <c r="BK22" s="811"/>
      <c r="BL22" s="811"/>
      <c r="BM22" s="811"/>
      <c r="BN22" s="811"/>
      <c r="BO22" s="811"/>
      <c r="BP22" s="811"/>
      <c r="BQ22" s="811"/>
      <c r="BR22" s="811"/>
      <c r="BS22" s="811"/>
      <c r="BT22" s="811"/>
      <c r="BU22" s="811"/>
      <c r="BV22" s="811"/>
      <c r="BW22" s="811"/>
      <c r="BX22" s="811"/>
      <c r="BY22" s="811"/>
      <c r="BZ22" s="811"/>
      <c r="CA22" s="811"/>
      <c r="CB22" s="811"/>
      <c r="CC22" s="811"/>
      <c r="CD22" s="811"/>
      <c r="CE22" s="811"/>
      <c r="CF22" s="811"/>
      <c r="CG22" s="811"/>
      <c r="CH22" s="811"/>
      <c r="CI22" s="811"/>
      <c r="CJ22" s="811"/>
      <c r="CK22" s="811"/>
      <c r="CL22" s="811"/>
      <c r="CM22" s="811"/>
      <c r="CN22" s="811"/>
      <c r="CO22" s="811"/>
      <c r="CP22" s="811"/>
      <c r="CQ22" s="811"/>
      <c r="CR22" s="811"/>
      <c r="CS22" s="1105"/>
      <c r="CT22" s="1143"/>
    </row>
    <row r="23" spans="1:99" ht="6.75" customHeight="1">
      <c r="A23" s="17" t="s">
        <v>138</v>
      </c>
      <c r="B23" s="110"/>
      <c r="C23" s="110"/>
      <c r="D23" s="110"/>
      <c r="E23" s="110"/>
      <c r="F23" s="110"/>
      <c r="G23" s="110"/>
      <c r="H23" s="110"/>
      <c r="I23" s="110"/>
      <c r="J23" s="110"/>
      <c r="K23" s="174"/>
      <c r="L23" s="118"/>
      <c r="M23" s="118"/>
      <c r="N23" s="118"/>
      <c r="O23" s="118"/>
      <c r="P23" s="118"/>
      <c r="Q23" s="118"/>
      <c r="R23" s="118"/>
      <c r="S23" s="367"/>
      <c r="T23" s="367"/>
      <c r="U23" s="367"/>
      <c r="V23" s="367"/>
      <c r="W23" s="367"/>
      <c r="X23" s="367"/>
      <c r="Y23" s="367"/>
      <c r="Z23" s="367"/>
      <c r="AA23" s="118"/>
      <c r="AB23" s="118"/>
      <c r="AC23" s="118"/>
      <c r="AD23" s="118"/>
      <c r="AE23" s="118"/>
      <c r="AF23" s="118"/>
      <c r="AG23" s="118"/>
      <c r="AH23" s="541"/>
      <c r="AI23" s="541"/>
      <c r="AJ23" s="541"/>
      <c r="AK23" s="541"/>
      <c r="AL23" s="541"/>
      <c r="AM23" s="541"/>
      <c r="AN23" s="541"/>
      <c r="AO23" s="541"/>
      <c r="AP23" s="541"/>
      <c r="AQ23" s="541"/>
      <c r="AR23" s="541"/>
      <c r="AS23" s="541"/>
      <c r="AT23" s="541"/>
      <c r="AU23" s="541"/>
      <c r="AV23" s="541"/>
      <c r="AW23" s="541"/>
      <c r="AX23" s="541"/>
      <c r="AY23" s="541"/>
      <c r="AZ23" s="541"/>
      <c r="BA23" s="158"/>
      <c r="BB23" s="158"/>
      <c r="BC23" s="764"/>
      <c r="BD23" s="763"/>
      <c r="BE23" s="763"/>
      <c r="BF23" s="763"/>
      <c r="BG23" s="763"/>
      <c r="BH23" s="763"/>
      <c r="BI23" s="763"/>
      <c r="BJ23" s="802"/>
      <c r="BK23" s="811"/>
      <c r="BL23" s="811"/>
      <c r="BM23" s="811"/>
      <c r="BN23" s="811"/>
      <c r="BO23" s="811"/>
      <c r="BP23" s="811"/>
      <c r="BQ23" s="811"/>
      <c r="BR23" s="811"/>
      <c r="BS23" s="811"/>
      <c r="BT23" s="811"/>
      <c r="BU23" s="811"/>
      <c r="BV23" s="811"/>
      <c r="BW23" s="811"/>
      <c r="BX23" s="811"/>
      <c r="BY23" s="811"/>
      <c r="BZ23" s="811"/>
      <c r="CA23" s="811"/>
      <c r="CB23" s="811"/>
      <c r="CC23" s="811"/>
      <c r="CD23" s="811"/>
      <c r="CE23" s="811"/>
      <c r="CF23" s="811"/>
      <c r="CG23" s="811"/>
      <c r="CH23" s="811"/>
      <c r="CI23" s="811"/>
      <c r="CJ23" s="811"/>
      <c r="CK23" s="811"/>
      <c r="CL23" s="811"/>
      <c r="CM23" s="811"/>
      <c r="CN23" s="811"/>
      <c r="CO23" s="811"/>
      <c r="CP23" s="811"/>
      <c r="CQ23" s="811"/>
      <c r="CR23" s="811"/>
      <c r="CS23" s="1105"/>
      <c r="CT23" s="1143"/>
    </row>
    <row r="24" spans="1:99" ht="6.75" customHeight="1">
      <c r="A24" s="17"/>
      <c r="B24" s="110"/>
      <c r="C24" s="110"/>
      <c r="D24" s="110"/>
      <c r="E24" s="110"/>
      <c r="F24" s="110"/>
      <c r="G24" s="110"/>
      <c r="H24" s="110"/>
      <c r="I24" s="110"/>
      <c r="J24" s="110"/>
      <c r="K24" s="174"/>
      <c r="L24" s="118"/>
      <c r="M24" s="118"/>
      <c r="N24" s="118"/>
      <c r="O24" s="118"/>
      <c r="P24" s="118"/>
      <c r="Q24" s="118"/>
      <c r="R24" s="118"/>
      <c r="S24" s="367"/>
      <c r="T24" s="367"/>
      <c r="U24" s="367"/>
      <c r="V24" s="367"/>
      <c r="W24" s="367"/>
      <c r="X24" s="367"/>
      <c r="Y24" s="367"/>
      <c r="Z24" s="367"/>
      <c r="AA24" s="118"/>
      <c r="AB24" s="118"/>
      <c r="AC24" s="118"/>
      <c r="AD24" s="118"/>
      <c r="AE24" s="118"/>
      <c r="AF24" s="118"/>
      <c r="AG24" s="118"/>
      <c r="AH24" s="541"/>
      <c r="AI24" s="541"/>
      <c r="AJ24" s="541"/>
      <c r="AK24" s="541"/>
      <c r="AL24" s="541"/>
      <c r="AM24" s="541"/>
      <c r="AN24" s="541"/>
      <c r="AO24" s="541"/>
      <c r="AP24" s="541"/>
      <c r="AQ24" s="541"/>
      <c r="AR24" s="541"/>
      <c r="AS24" s="541"/>
      <c r="AT24" s="541"/>
      <c r="AU24" s="541"/>
      <c r="AV24" s="541"/>
      <c r="AW24" s="541"/>
      <c r="AX24" s="541"/>
      <c r="AY24" s="541"/>
      <c r="AZ24" s="541"/>
      <c r="BA24" s="158"/>
      <c r="BB24" s="158"/>
      <c r="BC24" s="764"/>
      <c r="BD24" s="763"/>
      <c r="BE24" s="763"/>
      <c r="BF24" s="763"/>
      <c r="BG24" s="763"/>
      <c r="BH24" s="763"/>
      <c r="BI24" s="763"/>
      <c r="BJ24" s="802"/>
      <c r="BK24" s="812"/>
      <c r="BL24" s="812"/>
      <c r="BM24" s="812"/>
      <c r="BN24" s="812"/>
      <c r="BO24" s="812"/>
      <c r="BP24" s="812"/>
      <c r="BQ24" s="812"/>
      <c r="BR24" s="812"/>
      <c r="BS24" s="812"/>
      <c r="BT24" s="812"/>
      <c r="BU24" s="812"/>
      <c r="BV24" s="812"/>
      <c r="BW24" s="812"/>
      <c r="BX24" s="812"/>
      <c r="BY24" s="812"/>
      <c r="BZ24" s="812"/>
      <c r="CA24" s="812"/>
      <c r="CB24" s="812"/>
      <c r="CC24" s="812"/>
      <c r="CD24" s="812"/>
      <c r="CE24" s="812"/>
      <c r="CF24" s="812"/>
      <c r="CG24" s="812"/>
      <c r="CH24" s="812"/>
      <c r="CI24" s="812"/>
      <c r="CJ24" s="812"/>
      <c r="CK24" s="812"/>
      <c r="CL24" s="812"/>
      <c r="CM24" s="812"/>
      <c r="CN24" s="812"/>
      <c r="CO24" s="812"/>
      <c r="CP24" s="812"/>
      <c r="CQ24" s="812"/>
      <c r="CR24" s="812"/>
      <c r="CS24" s="1106"/>
      <c r="CT24" s="1143"/>
    </row>
    <row r="25" spans="1:99" ht="6.75" customHeight="1">
      <c r="A25" s="17"/>
      <c r="B25" s="110"/>
      <c r="C25" s="110"/>
      <c r="D25" s="110"/>
      <c r="E25" s="110"/>
      <c r="F25" s="110"/>
      <c r="G25" s="110"/>
      <c r="H25" s="110"/>
      <c r="I25" s="110"/>
      <c r="J25" s="110"/>
      <c r="K25" s="174"/>
      <c r="L25" s="209"/>
      <c r="M25" s="209"/>
      <c r="N25" s="209"/>
      <c r="O25" s="209"/>
      <c r="P25" s="209"/>
      <c r="Q25" s="209"/>
      <c r="R25" s="209"/>
      <c r="S25" s="368"/>
      <c r="T25" s="368"/>
      <c r="U25" s="368"/>
      <c r="V25" s="368"/>
      <c r="W25" s="368"/>
      <c r="X25" s="368"/>
      <c r="Y25" s="368"/>
      <c r="Z25" s="368"/>
      <c r="AA25" s="209"/>
      <c r="AB25" s="209"/>
      <c r="AC25" s="209"/>
      <c r="AD25" s="209"/>
      <c r="AE25" s="209"/>
      <c r="AF25" s="209"/>
      <c r="AG25" s="209"/>
      <c r="AH25" s="542"/>
      <c r="AI25" s="542"/>
      <c r="AJ25" s="542"/>
      <c r="AK25" s="542"/>
      <c r="AL25" s="542"/>
      <c r="AM25" s="542"/>
      <c r="AN25" s="542"/>
      <c r="AO25" s="542"/>
      <c r="AP25" s="542"/>
      <c r="AQ25" s="542"/>
      <c r="AR25" s="542"/>
      <c r="AS25" s="542"/>
      <c r="AT25" s="542"/>
      <c r="AU25" s="542"/>
      <c r="AV25" s="542"/>
      <c r="AW25" s="542"/>
      <c r="AX25" s="542"/>
      <c r="AY25" s="542"/>
      <c r="AZ25" s="542"/>
      <c r="BA25" s="729"/>
      <c r="BB25" s="729"/>
      <c r="BC25" s="729"/>
      <c r="BD25" s="729"/>
      <c r="BE25" s="729"/>
      <c r="BF25" s="729"/>
      <c r="BG25" s="729"/>
      <c r="BH25" s="729"/>
      <c r="BI25" s="795"/>
      <c r="BJ25" s="795"/>
      <c r="BK25" s="795"/>
      <c r="BL25" s="795"/>
      <c r="BM25" s="795"/>
      <c r="BN25" s="795"/>
      <c r="BO25" s="795"/>
      <c r="BP25" s="795"/>
      <c r="BQ25" s="795"/>
      <c r="BR25" s="795"/>
      <c r="BS25" s="795"/>
      <c r="BT25" s="795"/>
      <c r="BU25" s="795"/>
      <c r="BV25" s="795"/>
      <c r="BW25" s="795"/>
      <c r="BX25" s="795"/>
      <c r="BY25" s="795"/>
      <c r="BZ25" s="795"/>
      <c r="CA25" s="795"/>
      <c r="CB25" s="795"/>
      <c r="CC25" s="795"/>
      <c r="CD25" s="795"/>
      <c r="CE25" s="795"/>
      <c r="CF25" s="795"/>
      <c r="CG25" s="795"/>
      <c r="CH25" s="795"/>
      <c r="CI25" s="795"/>
      <c r="CJ25" s="795"/>
      <c r="CK25" s="795"/>
      <c r="CL25" s="795"/>
      <c r="CM25" s="795"/>
      <c r="CN25" s="795"/>
      <c r="CO25" s="795"/>
      <c r="CP25" s="795"/>
      <c r="CQ25" s="795"/>
      <c r="CR25" s="795"/>
      <c r="CS25" s="795"/>
      <c r="CT25" s="1143"/>
    </row>
    <row r="26" spans="1:99" ht="5.25" customHeight="1">
      <c r="A26" s="17"/>
      <c r="B26" s="110"/>
      <c r="C26" s="110"/>
      <c r="D26" s="110"/>
      <c r="E26" s="110"/>
      <c r="F26" s="110"/>
      <c r="G26" s="110"/>
      <c r="H26" s="110"/>
      <c r="I26" s="110"/>
      <c r="J26" s="110"/>
      <c r="K26" s="174"/>
      <c r="AM26" s="579" t="s">
        <v>63</v>
      </c>
      <c r="AN26" s="579"/>
      <c r="AO26" s="579"/>
      <c r="AP26" s="579"/>
      <c r="AQ26" s="579"/>
      <c r="AR26" s="579"/>
      <c r="AS26" s="579"/>
      <c r="AT26" s="579"/>
      <c r="AU26" s="579"/>
      <c r="AV26" s="579"/>
      <c r="AW26" s="579"/>
      <c r="AX26" s="579"/>
      <c r="AY26" s="579"/>
      <c r="AZ26" s="579"/>
      <c r="BA26" s="579"/>
      <c r="BB26" s="579"/>
      <c r="BC26" s="579"/>
      <c r="BD26" s="579"/>
      <c r="BE26" s="579"/>
      <c r="BF26" s="579"/>
      <c r="BG26" s="579"/>
      <c r="BH26" s="579"/>
      <c r="BI26" s="579"/>
      <c r="BJ26" s="579"/>
      <c r="BK26" s="579"/>
      <c r="BL26" s="579"/>
      <c r="BM26" s="579"/>
      <c r="BN26" s="579"/>
      <c r="BO26" s="579"/>
      <c r="BP26" s="579"/>
      <c r="BQ26" s="579"/>
      <c r="BR26" s="579"/>
      <c r="BS26" s="579"/>
      <c r="BT26" s="579"/>
      <c r="BU26" s="579"/>
      <c r="BV26" s="579"/>
      <c r="BW26" s="579"/>
      <c r="BX26" s="579"/>
      <c r="BY26" s="579"/>
      <c r="BZ26" s="579"/>
      <c r="CA26" s="579"/>
      <c r="CB26" s="579"/>
      <c r="CC26" s="579"/>
      <c r="CD26" s="579"/>
      <c r="CE26" s="579"/>
      <c r="CF26" s="579"/>
      <c r="CG26" s="579"/>
      <c r="CH26" s="579"/>
      <c r="CI26" s="579"/>
      <c r="CJ26" s="579"/>
      <c r="CK26" s="579"/>
      <c r="CL26" s="579"/>
      <c r="CM26" s="579"/>
      <c r="CN26" s="579"/>
      <c r="CO26" s="579"/>
      <c r="CP26" s="579"/>
      <c r="CQ26" s="579"/>
      <c r="CR26" s="579"/>
      <c r="CS26" s="579"/>
      <c r="CT26" s="1143"/>
      <c r="CU26" s="1148" t="s">
        <v>476</v>
      </c>
    </row>
    <row r="27" spans="1:99" ht="6.75" customHeight="1">
      <c r="A27" s="18" t="s">
        <v>335</v>
      </c>
      <c r="B27" s="18"/>
      <c r="C27" s="18"/>
      <c r="D27" s="18"/>
      <c r="E27" s="18"/>
      <c r="F27" s="18"/>
      <c r="G27" s="18"/>
      <c r="H27" s="18"/>
      <c r="I27" s="18"/>
      <c r="J27" s="18"/>
      <c r="K27" s="18"/>
      <c r="L27" s="18"/>
      <c r="M27" s="18"/>
      <c r="N27" s="18"/>
      <c r="O27" s="306" t="s">
        <v>1</v>
      </c>
      <c r="P27" s="306"/>
      <c r="Q27" s="306"/>
      <c r="R27" s="306"/>
      <c r="S27" s="306"/>
      <c r="T27" s="306"/>
      <c r="U27" s="306"/>
      <c r="V27" s="306"/>
      <c r="W27" s="306"/>
      <c r="X27" s="306"/>
      <c r="Y27" s="306"/>
      <c r="AA27" s="437"/>
      <c r="AB27" s="450"/>
      <c r="AC27" s="450"/>
      <c r="AD27" s="450"/>
      <c r="AE27" s="450"/>
      <c r="AF27" s="450"/>
      <c r="AG27" s="450"/>
      <c r="AH27" s="543"/>
      <c r="AM27" s="579"/>
      <c r="AN27" s="579"/>
      <c r="AO27" s="579"/>
      <c r="AP27" s="579"/>
      <c r="AQ27" s="579"/>
      <c r="AR27" s="579"/>
      <c r="AS27" s="579"/>
      <c r="AT27" s="579"/>
      <c r="AU27" s="579"/>
      <c r="AV27" s="579"/>
      <c r="AW27" s="579"/>
      <c r="AX27" s="579"/>
      <c r="AY27" s="579"/>
      <c r="AZ27" s="579"/>
      <c r="BA27" s="579"/>
      <c r="BB27" s="579"/>
      <c r="BC27" s="579"/>
      <c r="BD27" s="579"/>
      <c r="BE27" s="579"/>
      <c r="BF27" s="579"/>
      <c r="BG27" s="579"/>
      <c r="BH27" s="579"/>
      <c r="BI27" s="579"/>
      <c r="BJ27" s="579"/>
      <c r="BK27" s="579"/>
      <c r="BL27" s="579"/>
      <c r="BM27" s="579"/>
      <c r="BN27" s="579"/>
      <c r="BO27" s="579"/>
      <c r="BP27" s="579"/>
      <c r="BQ27" s="579"/>
      <c r="BR27" s="579"/>
      <c r="BS27" s="579"/>
      <c r="BT27" s="579"/>
      <c r="BU27" s="579"/>
      <c r="BV27" s="579"/>
      <c r="BW27" s="579"/>
      <c r="BX27" s="579"/>
      <c r="BY27" s="579"/>
      <c r="BZ27" s="579"/>
      <c r="CA27" s="579"/>
      <c r="CB27" s="579"/>
      <c r="CC27" s="579"/>
      <c r="CD27" s="579"/>
      <c r="CE27" s="579"/>
      <c r="CF27" s="579"/>
      <c r="CG27" s="579"/>
      <c r="CH27" s="579"/>
      <c r="CI27" s="579"/>
      <c r="CJ27" s="579"/>
      <c r="CK27" s="579"/>
      <c r="CL27" s="579"/>
      <c r="CM27" s="579"/>
      <c r="CN27" s="579"/>
      <c r="CO27" s="579"/>
      <c r="CP27" s="579"/>
      <c r="CQ27" s="579"/>
      <c r="CR27" s="579"/>
      <c r="CS27" s="579"/>
      <c r="CT27" s="1143"/>
      <c r="CU27" s="1148"/>
    </row>
    <row r="28" spans="1:99" ht="6.75" customHeight="1">
      <c r="A28" s="18"/>
      <c r="B28" s="18"/>
      <c r="C28" s="18"/>
      <c r="D28" s="18"/>
      <c r="E28" s="18"/>
      <c r="F28" s="18"/>
      <c r="G28" s="18"/>
      <c r="H28" s="18"/>
      <c r="I28" s="18"/>
      <c r="J28" s="18"/>
      <c r="K28" s="18"/>
      <c r="L28" s="18"/>
      <c r="M28" s="18"/>
      <c r="N28" s="18"/>
      <c r="O28" s="306"/>
      <c r="P28" s="306"/>
      <c r="Q28" s="306"/>
      <c r="R28" s="306"/>
      <c r="S28" s="306"/>
      <c r="T28" s="306"/>
      <c r="U28" s="306"/>
      <c r="V28" s="306"/>
      <c r="W28" s="306"/>
      <c r="X28" s="306"/>
      <c r="Y28" s="306"/>
      <c r="AA28" s="438"/>
      <c r="AB28" s="451"/>
      <c r="AC28" s="451"/>
      <c r="AD28" s="451"/>
      <c r="AE28" s="451"/>
      <c r="AF28" s="451"/>
      <c r="AG28" s="451"/>
      <c r="AH28" s="544"/>
      <c r="AM28" s="579"/>
      <c r="AN28" s="579"/>
      <c r="AO28" s="579"/>
      <c r="AP28" s="579"/>
      <c r="AQ28" s="579"/>
      <c r="AR28" s="579"/>
      <c r="AS28" s="579"/>
      <c r="AT28" s="579"/>
      <c r="AU28" s="579"/>
      <c r="AV28" s="579"/>
      <c r="AW28" s="579"/>
      <c r="AX28" s="579"/>
      <c r="AY28" s="579"/>
      <c r="AZ28" s="579"/>
      <c r="BA28" s="579"/>
      <c r="BB28" s="579"/>
      <c r="BC28" s="579"/>
      <c r="BD28" s="579"/>
      <c r="BE28" s="579"/>
      <c r="BF28" s="579"/>
      <c r="BG28" s="579"/>
      <c r="BH28" s="579"/>
      <c r="BI28" s="579"/>
      <c r="BJ28" s="579"/>
      <c r="BK28" s="579"/>
      <c r="BL28" s="579"/>
      <c r="BM28" s="579"/>
      <c r="BN28" s="579"/>
      <c r="BO28" s="579"/>
      <c r="BP28" s="579"/>
      <c r="BQ28" s="579"/>
      <c r="BR28" s="579"/>
      <c r="BS28" s="579"/>
      <c r="BT28" s="579"/>
      <c r="BU28" s="579"/>
      <c r="BV28" s="579"/>
      <c r="BW28" s="579"/>
      <c r="BX28" s="579"/>
      <c r="BY28" s="579"/>
      <c r="BZ28" s="579"/>
      <c r="CA28" s="579"/>
      <c r="CB28" s="579"/>
      <c r="CC28" s="579"/>
      <c r="CD28" s="579"/>
      <c r="CE28" s="579"/>
      <c r="CF28" s="579"/>
      <c r="CG28" s="579"/>
      <c r="CH28" s="579"/>
      <c r="CI28" s="579"/>
      <c r="CJ28" s="579"/>
      <c r="CK28" s="579"/>
      <c r="CL28" s="579"/>
      <c r="CM28" s="579"/>
      <c r="CN28" s="579"/>
      <c r="CO28" s="579"/>
      <c r="CP28" s="579"/>
      <c r="CQ28" s="579"/>
      <c r="CR28" s="579"/>
      <c r="CS28" s="579"/>
      <c r="CT28" s="1143"/>
      <c r="CU28" s="1148"/>
    </row>
    <row r="29" spans="1:99" ht="6.75" customHeight="1">
      <c r="A29" s="18"/>
      <c r="B29" s="18"/>
      <c r="C29" s="18"/>
      <c r="D29" s="18"/>
      <c r="E29" s="18"/>
      <c r="F29" s="18"/>
      <c r="G29" s="18"/>
      <c r="H29" s="18"/>
      <c r="I29" s="18"/>
      <c r="J29" s="18"/>
      <c r="K29" s="18"/>
      <c r="L29" s="18"/>
      <c r="M29" s="18"/>
      <c r="N29" s="18"/>
      <c r="O29" s="306"/>
      <c r="P29" s="306"/>
      <c r="Q29" s="306"/>
      <c r="R29" s="306"/>
      <c r="S29" s="306"/>
      <c r="T29" s="306"/>
      <c r="U29" s="306"/>
      <c r="V29" s="306"/>
      <c r="W29" s="306"/>
      <c r="X29" s="306"/>
      <c r="Y29" s="306"/>
      <c r="AA29" s="439"/>
      <c r="AB29" s="452"/>
      <c r="AC29" s="452"/>
      <c r="AD29" s="452"/>
      <c r="AE29" s="452"/>
      <c r="AF29" s="452"/>
      <c r="AG29" s="452"/>
      <c r="AH29" s="545"/>
      <c r="AM29" s="579"/>
      <c r="AN29" s="579"/>
      <c r="AO29" s="579"/>
      <c r="AP29" s="579"/>
      <c r="AQ29" s="579"/>
      <c r="AR29" s="579"/>
      <c r="AS29" s="579"/>
      <c r="AT29" s="579"/>
      <c r="AU29" s="579"/>
      <c r="AV29" s="579"/>
      <c r="AW29" s="579"/>
      <c r="AX29" s="579"/>
      <c r="AY29" s="579"/>
      <c r="AZ29" s="579"/>
      <c r="BA29" s="579"/>
      <c r="BB29" s="579"/>
      <c r="BC29" s="579"/>
      <c r="BD29" s="579"/>
      <c r="BE29" s="579"/>
      <c r="BF29" s="579"/>
      <c r="BG29" s="579"/>
      <c r="BH29" s="579"/>
      <c r="BI29" s="579"/>
      <c r="BJ29" s="579"/>
      <c r="BK29" s="579"/>
      <c r="BL29" s="579"/>
      <c r="BM29" s="579"/>
      <c r="BN29" s="579"/>
      <c r="BO29" s="579"/>
      <c r="BP29" s="579"/>
      <c r="BQ29" s="579"/>
      <c r="BR29" s="579"/>
      <c r="BS29" s="579"/>
      <c r="BT29" s="579"/>
      <c r="BU29" s="579"/>
      <c r="BV29" s="579"/>
      <c r="BW29" s="579"/>
      <c r="BX29" s="579"/>
      <c r="BY29" s="579"/>
      <c r="BZ29" s="579"/>
      <c r="CA29" s="579"/>
      <c r="CB29" s="579"/>
      <c r="CC29" s="579"/>
      <c r="CD29" s="579"/>
      <c r="CE29" s="579"/>
      <c r="CF29" s="579"/>
      <c r="CG29" s="579"/>
      <c r="CH29" s="579"/>
      <c r="CI29" s="579"/>
      <c r="CJ29" s="579"/>
      <c r="CK29" s="579"/>
      <c r="CL29" s="579"/>
      <c r="CM29" s="579"/>
      <c r="CN29" s="579"/>
      <c r="CO29" s="579"/>
      <c r="CP29" s="579"/>
      <c r="CQ29" s="579"/>
      <c r="CR29" s="579"/>
      <c r="CS29" s="579"/>
      <c r="CT29" s="1143"/>
      <c r="CU29" s="1148"/>
    </row>
    <row r="30" spans="1:99" ht="6.75" customHeight="1">
      <c r="CT30" s="1143"/>
      <c r="CU30" s="1148"/>
    </row>
    <row r="31" spans="1:99" ht="6.75" customHeight="1">
      <c r="A31" s="19" t="s">
        <v>157</v>
      </c>
      <c r="B31" s="111"/>
      <c r="C31" s="111"/>
      <c r="D31" s="111"/>
      <c r="E31" s="111"/>
      <c r="F31" s="111"/>
      <c r="G31" s="111"/>
      <c r="H31" s="111"/>
      <c r="I31" s="111"/>
      <c r="J31" s="111"/>
      <c r="K31" s="175"/>
      <c r="L31" s="210" t="s">
        <v>65</v>
      </c>
      <c r="M31" s="271"/>
      <c r="N31" s="271"/>
      <c r="O31" s="271"/>
      <c r="P31" s="271"/>
      <c r="Q31" s="280" t="s">
        <v>158</v>
      </c>
      <c r="R31" s="348"/>
      <c r="S31" s="348"/>
      <c r="T31" s="348"/>
      <c r="U31" s="348"/>
      <c r="V31" s="348"/>
      <c r="W31" s="348"/>
      <c r="X31" s="348"/>
      <c r="Y31" s="348"/>
      <c r="Z31" s="348"/>
      <c r="AA31" s="348"/>
      <c r="AB31" s="348"/>
      <c r="AC31" s="348"/>
      <c r="AD31" s="348"/>
      <c r="AE31" s="482" t="s">
        <v>161</v>
      </c>
      <c r="AF31" s="210" t="s">
        <v>65</v>
      </c>
      <c r="AG31" s="271"/>
      <c r="AH31" s="271"/>
      <c r="AI31" s="271"/>
      <c r="AJ31" s="271"/>
      <c r="AK31" s="280" t="s">
        <v>158</v>
      </c>
      <c r="AL31" s="348"/>
      <c r="AM31" s="348"/>
      <c r="AN31" s="348"/>
      <c r="AO31" s="348"/>
      <c r="AP31" s="348"/>
      <c r="AQ31" s="348"/>
      <c r="AR31" s="348"/>
      <c r="AS31" s="348"/>
      <c r="AT31" s="348"/>
      <c r="AU31" s="348"/>
      <c r="AV31" s="348"/>
      <c r="AW31" s="348"/>
      <c r="AX31" s="348"/>
      <c r="AY31" s="482" t="s">
        <v>161</v>
      </c>
      <c r="AZ31" s="210" t="s">
        <v>65</v>
      </c>
      <c r="BA31" s="271"/>
      <c r="BB31" s="271"/>
      <c r="BC31" s="271"/>
      <c r="BD31" s="271"/>
      <c r="BE31" s="280" t="s">
        <v>158</v>
      </c>
      <c r="BF31" s="348"/>
      <c r="BG31" s="348"/>
      <c r="BH31" s="348"/>
      <c r="BI31" s="348"/>
      <c r="BJ31" s="348"/>
      <c r="BK31" s="348"/>
      <c r="BL31" s="348"/>
      <c r="BM31" s="348"/>
      <c r="BN31" s="348"/>
      <c r="BO31" s="348"/>
      <c r="BP31" s="348"/>
      <c r="BQ31" s="348"/>
      <c r="BR31" s="348"/>
      <c r="BS31" s="482" t="s">
        <v>161</v>
      </c>
      <c r="BT31" s="215" t="s">
        <v>75</v>
      </c>
      <c r="BU31" s="703"/>
      <c r="BV31" s="703"/>
      <c r="BW31" s="703"/>
      <c r="BX31" s="703"/>
      <c r="BY31" s="703"/>
      <c r="BZ31" s="703"/>
      <c r="CA31" s="703"/>
      <c r="CB31" s="703"/>
      <c r="CC31" s="703"/>
      <c r="CD31" s="703"/>
      <c r="CE31" s="703"/>
      <c r="CF31" s="703"/>
      <c r="CG31" s="703"/>
      <c r="CH31" s="703"/>
      <c r="CI31" s="703"/>
      <c r="CJ31" s="703"/>
      <c r="CK31" s="453" t="s">
        <v>165</v>
      </c>
      <c r="CL31" s="453"/>
      <c r="CM31" s="453"/>
      <c r="CN31" s="453"/>
      <c r="CO31" s="453"/>
      <c r="CP31" s="453"/>
      <c r="CQ31" s="117"/>
      <c r="CR31" s="117"/>
      <c r="CS31" s="412"/>
      <c r="CT31" s="1143"/>
      <c r="CU31" s="1148"/>
    </row>
    <row r="32" spans="1:99" ht="6.75" customHeight="1">
      <c r="A32" s="20"/>
      <c r="B32" s="112"/>
      <c r="C32" s="112"/>
      <c r="D32" s="112"/>
      <c r="E32" s="112"/>
      <c r="F32" s="112"/>
      <c r="G32" s="112"/>
      <c r="H32" s="112"/>
      <c r="I32" s="112"/>
      <c r="J32" s="112"/>
      <c r="K32" s="176"/>
      <c r="L32" s="211"/>
      <c r="M32" s="272"/>
      <c r="N32" s="272"/>
      <c r="O32" s="272"/>
      <c r="P32" s="272"/>
      <c r="Q32" s="281"/>
      <c r="R32" s="349"/>
      <c r="S32" s="349"/>
      <c r="T32" s="349"/>
      <c r="U32" s="349"/>
      <c r="V32" s="349"/>
      <c r="W32" s="349"/>
      <c r="X32" s="349"/>
      <c r="Y32" s="349"/>
      <c r="Z32" s="349"/>
      <c r="AA32" s="349"/>
      <c r="AB32" s="349"/>
      <c r="AC32" s="349"/>
      <c r="AD32" s="349"/>
      <c r="AE32" s="483"/>
      <c r="AF32" s="211"/>
      <c r="AG32" s="272"/>
      <c r="AH32" s="272"/>
      <c r="AI32" s="272"/>
      <c r="AJ32" s="272"/>
      <c r="AK32" s="281"/>
      <c r="AL32" s="349"/>
      <c r="AM32" s="349"/>
      <c r="AN32" s="349"/>
      <c r="AO32" s="349"/>
      <c r="AP32" s="349"/>
      <c r="AQ32" s="349"/>
      <c r="AR32" s="349"/>
      <c r="AS32" s="349"/>
      <c r="AT32" s="349"/>
      <c r="AU32" s="349"/>
      <c r="AV32" s="349"/>
      <c r="AW32" s="349"/>
      <c r="AX32" s="349"/>
      <c r="AY32" s="483"/>
      <c r="AZ32" s="211"/>
      <c r="BA32" s="272"/>
      <c r="BB32" s="272"/>
      <c r="BC32" s="272"/>
      <c r="BD32" s="272"/>
      <c r="BE32" s="281"/>
      <c r="BF32" s="349"/>
      <c r="BG32" s="349"/>
      <c r="BH32" s="349"/>
      <c r="BI32" s="349"/>
      <c r="BJ32" s="349"/>
      <c r="BK32" s="349"/>
      <c r="BL32" s="349"/>
      <c r="BM32" s="349"/>
      <c r="BN32" s="349"/>
      <c r="BO32" s="349"/>
      <c r="BP32" s="349"/>
      <c r="BQ32" s="349"/>
      <c r="BR32" s="349"/>
      <c r="BS32" s="483"/>
      <c r="BT32" s="866"/>
      <c r="BU32" s="70"/>
      <c r="BV32" s="70"/>
      <c r="BW32" s="70"/>
      <c r="BX32" s="70"/>
      <c r="BY32" s="70"/>
      <c r="BZ32" s="70"/>
      <c r="CA32" s="70"/>
      <c r="CB32" s="70"/>
      <c r="CC32" s="70"/>
      <c r="CD32" s="70"/>
      <c r="CE32" s="70"/>
      <c r="CF32" s="70"/>
      <c r="CG32" s="70"/>
      <c r="CH32" s="70"/>
      <c r="CI32" s="70"/>
      <c r="CJ32" s="70"/>
      <c r="CK32" s="1055"/>
      <c r="CL32" s="1055"/>
      <c r="CM32" s="1055"/>
      <c r="CN32" s="1055"/>
      <c r="CO32" s="1055"/>
      <c r="CP32" s="1055"/>
      <c r="CQ32" s="118"/>
      <c r="CR32" s="118"/>
      <c r="CS32" s="1107"/>
      <c r="CT32" s="1143"/>
      <c r="CU32" s="1148"/>
    </row>
    <row r="33" spans="1:99" ht="6.75" customHeight="1">
      <c r="A33" s="20"/>
      <c r="B33" s="112"/>
      <c r="C33" s="112"/>
      <c r="D33" s="112"/>
      <c r="E33" s="112"/>
      <c r="F33" s="112"/>
      <c r="G33" s="112"/>
      <c r="H33" s="112"/>
      <c r="I33" s="112"/>
      <c r="J33" s="112"/>
      <c r="K33" s="176"/>
      <c r="L33" s="212"/>
      <c r="M33" s="273"/>
      <c r="N33" s="273"/>
      <c r="O33" s="273"/>
      <c r="P33" s="273"/>
      <c r="Q33" s="273"/>
      <c r="R33" s="273"/>
      <c r="S33" s="273"/>
      <c r="T33" s="273"/>
      <c r="U33" s="273"/>
      <c r="V33" s="273"/>
      <c r="W33" s="273"/>
      <c r="X33" s="273"/>
      <c r="Y33" s="273"/>
      <c r="Z33" s="273"/>
      <c r="AA33" s="273"/>
      <c r="AB33" s="273"/>
      <c r="AC33" s="273"/>
      <c r="AD33" s="465" t="s">
        <v>165</v>
      </c>
      <c r="AE33" s="484"/>
      <c r="AF33" s="212"/>
      <c r="AG33" s="273"/>
      <c r="AH33" s="273"/>
      <c r="AI33" s="273"/>
      <c r="AJ33" s="273"/>
      <c r="AK33" s="273"/>
      <c r="AL33" s="273"/>
      <c r="AM33" s="273"/>
      <c r="AN33" s="273"/>
      <c r="AO33" s="273"/>
      <c r="AP33" s="273"/>
      <c r="AQ33" s="273"/>
      <c r="AR33" s="273"/>
      <c r="AS33" s="273"/>
      <c r="AT33" s="273"/>
      <c r="AU33" s="273"/>
      <c r="AV33" s="273"/>
      <c r="AW33" s="273"/>
      <c r="AX33" s="465" t="s">
        <v>165</v>
      </c>
      <c r="AY33" s="484"/>
      <c r="AZ33" s="212"/>
      <c r="BA33" s="273"/>
      <c r="BB33" s="273"/>
      <c r="BC33" s="273"/>
      <c r="BD33" s="273"/>
      <c r="BE33" s="273"/>
      <c r="BF33" s="273"/>
      <c r="BG33" s="273"/>
      <c r="BH33" s="273"/>
      <c r="BI33" s="273"/>
      <c r="BJ33" s="273"/>
      <c r="BK33" s="273"/>
      <c r="BL33" s="273"/>
      <c r="BM33" s="273"/>
      <c r="BN33" s="273"/>
      <c r="BO33" s="273"/>
      <c r="BP33" s="273"/>
      <c r="BQ33" s="273"/>
      <c r="BR33" s="465" t="s">
        <v>165</v>
      </c>
      <c r="BS33" s="484"/>
      <c r="BT33" s="867">
        <v>50</v>
      </c>
      <c r="BU33" s="867"/>
      <c r="BV33" s="867"/>
      <c r="BW33" s="533" t="str">
        <f>IF(AND(L33="",AF33="",AZ33=""),"",L33+AF33+AZ33)</f>
        <v/>
      </c>
      <c r="BX33" s="533"/>
      <c r="BY33" s="533"/>
      <c r="BZ33" s="533"/>
      <c r="CA33" s="533"/>
      <c r="CB33" s="533"/>
      <c r="CC33" s="533"/>
      <c r="CD33" s="533"/>
      <c r="CE33" s="533"/>
      <c r="CF33" s="533"/>
      <c r="CG33" s="533"/>
      <c r="CH33" s="533"/>
      <c r="CI33" s="533"/>
      <c r="CJ33" s="533"/>
      <c r="CK33" s="533"/>
      <c r="CL33" s="533"/>
      <c r="CM33" s="533"/>
      <c r="CN33" s="533"/>
      <c r="CO33" s="533"/>
      <c r="CP33" s="533"/>
      <c r="CQ33" s="533"/>
      <c r="CR33" s="533"/>
      <c r="CS33" s="533"/>
      <c r="CT33" s="1143"/>
      <c r="CU33" s="1148"/>
    </row>
    <row r="34" spans="1:99" ht="6.75" customHeight="1">
      <c r="A34" s="20"/>
      <c r="B34" s="112"/>
      <c r="C34" s="112"/>
      <c r="D34" s="112"/>
      <c r="E34" s="112"/>
      <c r="F34" s="112"/>
      <c r="G34" s="112"/>
      <c r="H34" s="112"/>
      <c r="I34" s="112"/>
      <c r="J34" s="112"/>
      <c r="K34" s="176"/>
      <c r="L34" s="213"/>
      <c r="M34" s="274"/>
      <c r="N34" s="274"/>
      <c r="O34" s="274"/>
      <c r="P34" s="274"/>
      <c r="Q34" s="274"/>
      <c r="R34" s="274"/>
      <c r="S34" s="274"/>
      <c r="T34" s="274"/>
      <c r="U34" s="274"/>
      <c r="V34" s="274"/>
      <c r="W34" s="274"/>
      <c r="X34" s="274"/>
      <c r="Y34" s="274"/>
      <c r="Z34" s="274"/>
      <c r="AA34" s="274"/>
      <c r="AB34" s="274"/>
      <c r="AC34" s="274"/>
      <c r="AD34" s="466"/>
      <c r="AE34" s="485"/>
      <c r="AF34" s="213"/>
      <c r="AG34" s="274"/>
      <c r="AH34" s="274"/>
      <c r="AI34" s="274"/>
      <c r="AJ34" s="274"/>
      <c r="AK34" s="274"/>
      <c r="AL34" s="274"/>
      <c r="AM34" s="274"/>
      <c r="AN34" s="274"/>
      <c r="AO34" s="274"/>
      <c r="AP34" s="274"/>
      <c r="AQ34" s="274"/>
      <c r="AR34" s="274"/>
      <c r="AS34" s="274"/>
      <c r="AT34" s="274"/>
      <c r="AU34" s="274"/>
      <c r="AV34" s="274"/>
      <c r="AW34" s="274"/>
      <c r="AX34" s="466"/>
      <c r="AY34" s="485"/>
      <c r="AZ34" s="213"/>
      <c r="BA34" s="274"/>
      <c r="BB34" s="274"/>
      <c r="BC34" s="274"/>
      <c r="BD34" s="274"/>
      <c r="BE34" s="274"/>
      <c r="BF34" s="274"/>
      <c r="BG34" s="274"/>
      <c r="BH34" s="274"/>
      <c r="BI34" s="274"/>
      <c r="BJ34" s="274"/>
      <c r="BK34" s="274"/>
      <c r="BL34" s="274"/>
      <c r="BM34" s="274"/>
      <c r="BN34" s="274"/>
      <c r="BO34" s="274"/>
      <c r="BP34" s="274"/>
      <c r="BQ34" s="274"/>
      <c r="BR34" s="466"/>
      <c r="BS34" s="485"/>
      <c r="BT34" s="867"/>
      <c r="BU34" s="867"/>
      <c r="BV34" s="867"/>
      <c r="BW34" s="533"/>
      <c r="BX34" s="533"/>
      <c r="BY34" s="533"/>
      <c r="BZ34" s="533"/>
      <c r="CA34" s="533"/>
      <c r="CB34" s="533"/>
      <c r="CC34" s="533"/>
      <c r="CD34" s="533"/>
      <c r="CE34" s="533"/>
      <c r="CF34" s="533"/>
      <c r="CG34" s="533"/>
      <c r="CH34" s="533"/>
      <c r="CI34" s="533"/>
      <c r="CJ34" s="533"/>
      <c r="CK34" s="533"/>
      <c r="CL34" s="533"/>
      <c r="CM34" s="533"/>
      <c r="CN34" s="533"/>
      <c r="CO34" s="533"/>
      <c r="CP34" s="533"/>
      <c r="CQ34" s="533"/>
      <c r="CR34" s="533"/>
      <c r="CS34" s="533"/>
      <c r="CT34" s="1143"/>
      <c r="CU34" s="1148"/>
    </row>
    <row r="35" spans="1:99" ht="6.75" customHeight="1">
      <c r="A35" s="21"/>
      <c r="B35" s="113"/>
      <c r="C35" s="113"/>
      <c r="D35" s="113"/>
      <c r="E35" s="113"/>
      <c r="F35" s="113"/>
      <c r="G35" s="113"/>
      <c r="H35" s="113"/>
      <c r="I35" s="113"/>
      <c r="J35" s="113"/>
      <c r="K35" s="177"/>
      <c r="L35" s="214"/>
      <c r="M35" s="275"/>
      <c r="N35" s="275"/>
      <c r="O35" s="275"/>
      <c r="P35" s="275"/>
      <c r="Q35" s="275"/>
      <c r="R35" s="275"/>
      <c r="S35" s="275"/>
      <c r="T35" s="275"/>
      <c r="U35" s="275"/>
      <c r="V35" s="275"/>
      <c r="W35" s="275"/>
      <c r="X35" s="275"/>
      <c r="Y35" s="275"/>
      <c r="Z35" s="275"/>
      <c r="AA35" s="275"/>
      <c r="AB35" s="275"/>
      <c r="AC35" s="275"/>
      <c r="AD35" s="467"/>
      <c r="AE35" s="486"/>
      <c r="AF35" s="214"/>
      <c r="AG35" s="275"/>
      <c r="AH35" s="275"/>
      <c r="AI35" s="275"/>
      <c r="AJ35" s="275"/>
      <c r="AK35" s="275"/>
      <c r="AL35" s="275"/>
      <c r="AM35" s="275"/>
      <c r="AN35" s="275"/>
      <c r="AO35" s="275"/>
      <c r="AP35" s="275"/>
      <c r="AQ35" s="275"/>
      <c r="AR35" s="275"/>
      <c r="AS35" s="275"/>
      <c r="AT35" s="275"/>
      <c r="AU35" s="275"/>
      <c r="AV35" s="275"/>
      <c r="AW35" s="275"/>
      <c r="AX35" s="467"/>
      <c r="AY35" s="486"/>
      <c r="AZ35" s="214"/>
      <c r="BA35" s="275"/>
      <c r="BB35" s="275"/>
      <c r="BC35" s="275"/>
      <c r="BD35" s="275"/>
      <c r="BE35" s="275"/>
      <c r="BF35" s="275"/>
      <c r="BG35" s="275"/>
      <c r="BH35" s="275"/>
      <c r="BI35" s="275"/>
      <c r="BJ35" s="275"/>
      <c r="BK35" s="275"/>
      <c r="BL35" s="275"/>
      <c r="BM35" s="275"/>
      <c r="BN35" s="275"/>
      <c r="BO35" s="275"/>
      <c r="BP35" s="275"/>
      <c r="BQ35" s="275"/>
      <c r="BR35" s="467"/>
      <c r="BS35" s="486"/>
      <c r="BT35" s="867"/>
      <c r="BU35" s="867"/>
      <c r="BV35" s="867"/>
      <c r="BW35" s="533"/>
      <c r="BX35" s="533"/>
      <c r="BY35" s="533"/>
      <c r="BZ35" s="533"/>
      <c r="CA35" s="533"/>
      <c r="CB35" s="533"/>
      <c r="CC35" s="533"/>
      <c r="CD35" s="533"/>
      <c r="CE35" s="533"/>
      <c r="CF35" s="533"/>
      <c r="CG35" s="533"/>
      <c r="CH35" s="533"/>
      <c r="CI35" s="533"/>
      <c r="CJ35" s="533"/>
      <c r="CK35" s="533"/>
      <c r="CL35" s="533"/>
      <c r="CM35" s="533"/>
      <c r="CN35" s="533"/>
      <c r="CO35" s="533"/>
      <c r="CP35" s="533"/>
      <c r="CQ35" s="533"/>
      <c r="CR35" s="533"/>
      <c r="CS35" s="533"/>
      <c r="CT35" s="1143"/>
      <c r="CU35" s="1148"/>
    </row>
    <row r="36" spans="1:99" ht="6.75" customHeight="1">
      <c r="A36" s="22" t="s">
        <v>170</v>
      </c>
      <c r="B36" s="111"/>
      <c r="C36" s="111"/>
      <c r="D36" s="111"/>
      <c r="E36" s="111"/>
      <c r="F36" s="111"/>
      <c r="G36" s="111"/>
      <c r="H36" s="111"/>
      <c r="I36" s="111"/>
      <c r="J36" s="111"/>
      <c r="K36" s="175"/>
      <c r="L36" s="215" t="s">
        <v>100</v>
      </c>
      <c r="M36" s="276"/>
      <c r="N36" s="276"/>
      <c r="O36" s="276"/>
      <c r="P36" s="276"/>
      <c r="Q36" s="276"/>
      <c r="R36" s="276"/>
      <c r="S36" s="276"/>
      <c r="T36" s="276"/>
      <c r="U36" s="276"/>
      <c r="V36" s="276"/>
      <c r="W36" s="276"/>
      <c r="X36" s="276"/>
      <c r="Y36" s="276"/>
      <c r="Z36" s="276"/>
      <c r="AA36" s="276"/>
      <c r="AB36" s="453" t="s">
        <v>165</v>
      </c>
      <c r="AC36" s="464"/>
      <c r="AD36" s="464"/>
      <c r="AE36" s="487"/>
      <c r="AF36" s="215" t="s">
        <v>20</v>
      </c>
      <c r="AG36" s="276"/>
      <c r="AH36" s="276"/>
      <c r="AI36" s="276"/>
      <c r="AJ36" s="276"/>
      <c r="AK36" s="276"/>
      <c r="AL36" s="276"/>
      <c r="AM36" s="276"/>
      <c r="AN36" s="276"/>
      <c r="AO36" s="276"/>
      <c r="AP36" s="276"/>
      <c r="AQ36" s="276"/>
      <c r="AR36" s="276"/>
      <c r="AS36" s="276"/>
      <c r="AT36" s="276"/>
      <c r="AU36" s="276"/>
      <c r="AV36" s="453" t="s">
        <v>165</v>
      </c>
      <c r="AW36" s="464"/>
      <c r="AX36" s="464"/>
      <c r="AY36" s="487"/>
      <c r="AZ36" s="703" t="s">
        <v>169</v>
      </c>
      <c r="BA36" s="276"/>
      <c r="BB36" s="276"/>
      <c r="BC36" s="276"/>
      <c r="BD36" s="276"/>
      <c r="BE36" s="276"/>
      <c r="BF36" s="276"/>
      <c r="BG36" s="276"/>
      <c r="BH36" s="276"/>
      <c r="BI36" s="276"/>
      <c r="BJ36" s="276"/>
      <c r="BK36" s="276"/>
      <c r="BL36" s="276"/>
      <c r="BM36" s="276"/>
      <c r="BN36" s="276"/>
      <c r="BO36" s="276"/>
      <c r="BP36" s="453" t="s">
        <v>165</v>
      </c>
      <c r="BQ36" s="464"/>
      <c r="BR36" s="464"/>
      <c r="BS36" s="487"/>
      <c r="BT36" s="868" t="s">
        <v>77</v>
      </c>
      <c r="BU36" s="868"/>
      <c r="BV36" s="868"/>
      <c r="BW36" s="868"/>
      <c r="BX36" s="868"/>
      <c r="BY36" s="868"/>
      <c r="BZ36" s="868"/>
      <c r="CA36" s="868"/>
      <c r="CB36" s="868"/>
      <c r="CC36" s="868"/>
      <c r="CD36" s="868"/>
      <c r="CE36" s="868"/>
      <c r="CF36" s="868"/>
      <c r="CG36" s="868"/>
      <c r="CH36" s="868"/>
      <c r="CI36" s="868"/>
      <c r="CJ36" s="1050"/>
      <c r="CK36" s="1056" t="s">
        <v>165</v>
      </c>
      <c r="CL36" s="1060"/>
      <c r="CM36" s="1060"/>
      <c r="CN36" s="1060"/>
      <c r="CO36" s="1060"/>
      <c r="CP36" s="1060"/>
      <c r="CQ36" s="997"/>
      <c r="CR36" s="997"/>
      <c r="CS36" s="997"/>
      <c r="CT36" s="1143"/>
    </row>
    <row r="37" spans="1:99" ht="6.75" customHeight="1">
      <c r="A37" s="20"/>
      <c r="B37" s="112"/>
      <c r="C37" s="112"/>
      <c r="D37" s="112"/>
      <c r="E37" s="112"/>
      <c r="F37" s="112"/>
      <c r="G37" s="112"/>
      <c r="H37" s="112"/>
      <c r="I37" s="112"/>
      <c r="J37" s="112"/>
      <c r="K37" s="176"/>
      <c r="L37" s="216"/>
      <c r="M37" s="245"/>
      <c r="N37" s="245"/>
      <c r="O37" s="245"/>
      <c r="P37" s="245"/>
      <c r="Q37" s="245"/>
      <c r="R37" s="245"/>
      <c r="S37" s="245"/>
      <c r="T37" s="245"/>
      <c r="U37" s="245"/>
      <c r="V37" s="245"/>
      <c r="W37" s="245"/>
      <c r="X37" s="245"/>
      <c r="Y37" s="245"/>
      <c r="Z37" s="245"/>
      <c r="AA37" s="245"/>
      <c r="AB37" s="454"/>
      <c r="AC37" s="454"/>
      <c r="AD37" s="454"/>
      <c r="AE37" s="488"/>
      <c r="AF37" s="216"/>
      <c r="AG37" s="245"/>
      <c r="AH37" s="245"/>
      <c r="AI37" s="245"/>
      <c r="AJ37" s="245"/>
      <c r="AK37" s="245"/>
      <c r="AL37" s="245"/>
      <c r="AM37" s="245"/>
      <c r="AN37" s="245"/>
      <c r="AO37" s="245"/>
      <c r="AP37" s="245"/>
      <c r="AQ37" s="245"/>
      <c r="AR37" s="245"/>
      <c r="AS37" s="245"/>
      <c r="AT37" s="245"/>
      <c r="AU37" s="245"/>
      <c r="AV37" s="454"/>
      <c r="AW37" s="454"/>
      <c r="AX37" s="454"/>
      <c r="AY37" s="488"/>
      <c r="AZ37" s="245"/>
      <c r="BA37" s="245"/>
      <c r="BB37" s="245"/>
      <c r="BC37" s="245"/>
      <c r="BD37" s="245"/>
      <c r="BE37" s="245"/>
      <c r="BF37" s="245"/>
      <c r="BG37" s="245"/>
      <c r="BH37" s="245"/>
      <c r="BI37" s="245"/>
      <c r="BJ37" s="245"/>
      <c r="BK37" s="245"/>
      <c r="BL37" s="245"/>
      <c r="BM37" s="245"/>
      <c r="BN37" s="245"/>
      <c r="BO37" s="245"/>
      <c r="BP37" s="454"/>
      <c r="BQ37" s="454"/>
      <c r="BR37" s="454"/>
      <c r="BS37" s="488"/>
      <c r="BT37" s="868"/>
      <c r="BU37" s="868"/>
      <c r="BV37" s="868"/>
      <c r="BW37" s="868"/>
      <c r="BX37" s="868"/>
      <c r="BY37" s="868"/>
      <c r="BZ37" s="868"/>
      <c r="CA37" s="868"/>
      <c r="CB37" s="868"/>
      <c r="CC37" s="868"/>
      <c r="CD37" s="868"/>
      <c r="CE37" s="868"/>
      <c r="CF37" s="868"/>
      <c r="CG37" s="868"/>
      <c r="CH37" s="868"/>
      <c r="CI37" s="868"/>
      <c r="CJ37" s="1050"/>
      <c r="CK37" s="1056"/>
      <c r="CL37" s="1060"/>
      <c r="CM37" s="1060"/>
      <c r="CN37" s="1060"/>
      <c r="CO37" s="1060"/>
      <c r="CP37" s="1060"/>
      <c r="CQ37" s="997"/>
      <c r="CR37" s="997"/>
      <c r="CS37" s="997"/>
      <c r="CT37" s="1143"/>
    </row>
    <row r="38" spans="1:99" ht="6.75" customHeight="1">
      <c r="A38" s="20"/>
      <c r="B38" s="112"/>
      <c r="C38" s="112"/>
      <c r="D38" s="112"/>
      <c r="E38" s="112"/>
      <c r="F38" s="112"/>
      <c r="G38" s="112"/>
      <c r="H38" s="112"/>
      <c r="I38" s="112"/>
      <c r="J38" s="112"/>
      <c r="K38" s="176"/>
      <c r="L38" s="213"/>
      <c r="M38" s="274"/>
      <c r="N38" s="274"/>
      <c r="O38" s="274"/>
      <c r="P38" s="274"/>
      <c r="Q38" s="274"/>
      <c r="R38" s="274"/>
      <c r="S38" s="274"/>
      <c r="T38" s="274"/>
      <c r="U38" s="274"/>
      <c r="V38" s="274"/>
      <c r="W38" s="274"/>
      <c r="X38" s="274"/>
      <c r="Y38" s="274"/>
      <c r="Z38" s="274"/>
      <c r="AA38" s="274"/>
      <c r="AB38" s="274"/>
      <c r="AC38" s="274"/>
      <c r="AD38" s="274"/>
      <c r="AE38" s="489"/>
      <c r="AF38" s="213"/>
      <c r="AG38" s="274"/>
      <c r="AH38" s="274"/>
      <c r="AI38" s="274"/>
      <c r="AJ38" s="274"/>
      <c r="AK38" s="274"/>
      <c r="AL38" s="274"/>
      <c r="AM38" s="274"/>
      <c r="AN38" s="274"/>
      <c r="AO38" s="274"/>
      <c r="AP38" s="274"/>
      <c r="AQ38" s="274"/>
      <c r="AR38" s="274"/>
      <c r="AS38" s="274"/>
      <c r="AT38" s="274"/>
      <c r="AU38" s="274"/>
      <c r="AV38" s="274"/>
      <c r="AW38" s="274"/>
      <c r="AX38" s="274"/>
      <c r="AY38" s="489"/>
      <c r="AZ38" s="213"/>
      <c r="BA38" s="274"/>
      <c r="BB38" s="274"/>
      <c r="BC38" s="274"/>
      <c r="BD38" s="274"/>
      <c r="BE38" s="274"/>
      <c r="BF38" s="274"/>
      <c r="BG38" s="274"/>
      <c r="BH38" s="274"/>
      <c r="BI38" s="274"/>
      <c r="BJ38" s="274"/>
      <c r="BK38" s="274"/>
      <c r="BL38" s="274"/>
      <c r="BM38" s="274"/>
      <c r="BN38" s="274"/>
      <c r="BO38" s="274"/>
      <c r="BP38" s="274"/>
      <c r="BQ38" s="274"/>
      <c r="BR38" s="274"/>
      <c r="BS38" s="489"/>
      <c r="BT38" s="867">
        <v>51</v>
      </c>
      <c r="BU38" s="867"/>
      <c r="BV38" s="867"/>
      <c r="BW38" s="533" t="str">
        <f>IF(AND(L38="",AF38="",AZ38=""),"",L38+AF38+AZ38)</f>
        <v/>
      </c>
      <c r="BX38" s="533"/>
      <c r="BY38" s="533"/>
      <c r="BZ38" s="533"/>
      <c r="CA38" s="533"/>
      <c r="CB38" s="533"/>
      <c r="CC38" s="533"/>
      <c r="CD38" s="533"/>
      <c r="CE38" s="533"/>
      <c r="CF38" s="533"/>
      <c r="CG38" s="533"/>
      <c r="CH38" s="533"/>
      <c r="CI38" s="533"/>
      <c r="CJ38" s="533"/>
      <c r="CK38" s="533"/>
      <c r="CL38" s="533"/>
      <c r="CM38" s="533"/>
      <c r="CN38" s="533"/>
      <c r="CO38" s="533"/>
      <c r="CP38" s="533"/>
      <c r="CQ38" s="533"/>
      <c r="CR38" s="533"/>
      <c r="CS38" s="533"/>
      <c r="CT38" s="1143"/>
    </row>
    <row r="39" spans="1:99" ht="6.75" customHeight="1">
      <c r="A39" s="20"/>
      <c r="B39" s="112"/>
      <c r="C39" s="112"/>
      <c r="D39" s="112"/>
      <c r="E39" s="112"/>
      <c r="F39" s="112"/>
      <c r="G39" s="112"/>
      <c r="H39" s="112"/>
      <c r="I39" s="112"/>
      <c r="J39" s="112"/>
      <c r="K39" s="176"/>
      <c r="L39" s="213"/>
      <c r="M39" s="274"/>
      <c r="N39" s="274"/>
      <c r="O39" s="274"/>
      <c r="P39" s="274"/>
      <c r="Q39" s="274"/>
      <c r="R39" s="274"/>
      <c r="S39" s="274"/>
      <c r="T39" s="274"/>
      <c r="U39" s="274"/>
      <c r="V39" s="274"/>
      <c r="W39" s="274"/>
      <c r="X39" s="274"/>
      <c r="Y39" s="274"/>
      <c r="Z39" s="274"/>
      <c r="AA39" s="274"/>
      <c r="AB39" s="274"/>
      <c r="AC39" s="274"/>
      <c r="AD39" s="274"/>
      <c r="AE39" s="489"/>
      <c r="AF39" s="213"/>
      <c r="AG39" s="274"/>
      <c r="AH39" s="274"/>
      <c r="AI39" s="274"/>
      <c r="AJ39" s="274"/>
      <c r="AK39" s="274"/>
      <c r="AL39" s="274"/>
      <c r="AM39" s="274"/>
      <c r="AN39" s="274"/>
      <c r="AO39" s="274"/>
      <c r="AP39" s="274"/>
      <c r="AQ39" s="274"/>
      <c r="AR39" s="274"/>
      <c r="AS39" s="274"/>
      <c r="AT39" s="274"/>
      <c r="AU39" s="274"/>
      <c r="AV39" s="274"/>
      <c r="AW39" s="274"/>
      <c r="AX39" s="274"/>
      <c r="AY39" s="489"/>
      <c r="AZ39" s="213"/>
      <c r="BA39" s="274"/>
      <c r="BB39" s="274"/>
      <c r="BC39" s="274"/>
      <c r="BD39" s="274"/>
      <c r="BE39" s="274"/>
      <c r="BF39" s="274"/>
      <c r="BG39" s="274"/>
      <c r="BH39" s="274"/>
      <c r="BI39" s="274"/>
      <c r="BJ39" s="274"/>
      <c r="BK39" s="274"/>
      <c r="BL39" s="274"/>
      <c r="BM39" s="274"/>
      <c r="BN39" s="274"/>
      <c r="BO39" s="274"/>
      <c r="BP39" s="274"/>
      <c r="BQ39" s="274"/>
      <c r="BR39" s="274"/>
      <c r="BS39" s="489"/>
      <c r="BT39" s="867"/>
      <c r="BU39" s="867"/>
      <c r="BV39" s="867"/>
      <c r="BW39" s="533"/>
      <c r="BX39" s="533"/>
      <c r="BY39" s="533"/>
      <c r="BZ39" s="533"/>
      <c r="CA39" s="533"/>
      <c r="CB39" s="533"/>
      <c r="CC39" s="533"/>
      <c r="CD39" s="533"/>
      <c r="CE39" s="533"/>
      <c r="CF39" s="533"/>
      <c r="CG39" s="533"/>
      <c r="CH39" s="533"/>
      <c r="CI39" s="533"/>
      <c r="CJ39" s="533"/>
      <c r="CK39" s="533"/>
      <c r="CL39" s="533"/>
      <c r="CM39" s="533"/>
      <c r="CN39" s="533"/>
      <c r="CO39" s="533"/>
      <c r="CP39" s="533"/>
      <c r="CQ39" s="533"/>
      <c r="CR39" s="533"/>
      <c r="CS39" s="533"/>
      <c r="CT39" s="1143"/>
    </row>
    <row r="40" spans="1:99" ht="6.75" customHeight="1">
      <c r="A40" s="21"/>
      <c r="B40" s="113"/>
      <c r="C40" s="113"/>
      <c r="D40" s="113"/>
      <c r="E40" s="113"/>
      <c r="F40" s="113"/>
      <c r="G40" s="113"/>
      <c r="H40" s="113"/>
      <c r="I40" s="113"/>
      <c r="J40" s="113"/>
      <c r="K40" s="177"/>
      <c r="L40" s="214"/>
      <c r="M40" s="275"/>
      <c r="N40" s="275"/>
      <c r="O40" s="275"/>
      <c r="P40" s="275"/>
      <c r="Q40" s="275"/>
      <c r="R40" s="275"/>
      <c r="S40" s="275"/>
      <c r="T40" s="275"/>
      <c r="U40" s="275"/>
      <c r="V40" s="275"/>
      <c r="W40" s="275"/>
      <c r="X40" s="275"/>
      <c r="Y40" s="275"/>
      <c r="Z40" s="275"/>
      <c r="AA40" s="275"/>
      <c r="AB40" s="275"/>
      <c r="AC40" s="275"/>
      <c r="AD40" s="275"/>
      <c r="AE40" s="490"/>
      <c r="AF40" s="214"/>
      <c r="AG40" s="275"/>
      <c r="AH40" s="275"/>
      <c r="AI40" s="275"/>
      <c r="AJ40" s="275"/>
      <c r="AK40" s="275"/>
      <c r="AL40" s="275"/>
      <c r="AM40" s="275"/>
      <c r="AN40" s="275"/>
      <c r="AO40" s="275"/>
      <c r="AP40" s="275"/>
      <c r="AQ40" s="275"/>
      <c r="AR40" s="275"/>
      <c r="AS40" s="275"/>
      <c r="AT40" s="275"/>
      <c r="AU40" s="275"/>
      <c r="AV40" s="275"/>
      <c r="AW40" s="275"/>
      <c r="AX40" s="275"/>
      <c r="AY40" s="490"/>
      <c r="AZ40" s="214"/>
      <c r="BA40" s="275"/>
      <c r="BB40" s="275"/>
      <c r="BC40" s="275"/>
      <c r="BD40" s="275"/>
      <c r="BE40" s="275"/>
      <c r="BF40" s="275"/>
      <c r="BG40" s="275"/>
      <c r="BH40" s="275"/>
      <c r="BI40" s="275"/>
      <c r="BJ40" s="275"/>
      <c r="BK40" s="275"/>
      <c r="BL40" s="275"/>
      <c r="BM40" s="275"/>
      <c r="BN40" s="275"/>
      <c r="BO40" s="275"/>
      <c r="BP40" s="275"/>
      <c r="BQ40" s="275"/>
      <c r="BR40" s="275"/>
      <c r="BS40" s="490"/>
      <c r="BT40" s="867"/>
      <c r="BU40" s="867"/>
      <c r="BV40" s="867"/>
      <c r="BW40" s="533"/>
      <c r="BX40" s="533"/>
      <c r="BY40" s="533"/>
      <c r="BZ40" s="533"/>
      <c r="CA40" s="533"/>
      <c r="CB40" s="533"/>
      <c r="CC40" s="533"/>
      <c r="CD40" s="533"/>
      <c r="CE40" s="533"/>
      <c r="CF40" s="533"/>
      <c r="CG40" s="533"/>
      <c r="CH40" s="533"/>
      <c r="CI40" s="533"/>
      <c r="CJ40" s="533"/>
      <c r="CK40" s="533"/>
      <c r="CL40" s="533"/>
      <c r="CM40" s="533"/>
      <c r="CN40" s="533"/>
      <c r="CO40" s="533"/>
      <c r="CP40" s="533"/>
      <c r="CQ40" s="533"/>
      <c r="CR40" s="533"/>
      <c r="CS40" s="533"/>
      <c r="CT40" s="1143"/>
    </row>
    <row r="41" spans="1:99" ht="6.75" customHeight="1">
      <c r="AF41" s="505"/>
      <c r="AG41" s="505"/>
      <c r="AH41" s="505"/>
      <c r="AI41" s="505"/>
      <c r="AJ41" s="505"/>
      <c r="AK41" s="505"/>
      <c r="AL41" s="505"/>
      <c r="AM41" s="505"/>
      <c r="AN41" s="505"/>
      <c r="AO41" s="505"/>
      <c r="AP41" s="505"/>
      <c r="AQ41" s="505"/>
      <c r="AR41" s="505"/>
      <c r="AS41" s="505"/>
      <c r="AT41" s="505"/>
      <c r="AU41" s="505"/>
      <c r="AV41" s="505"/>
      <c r="AW41" s="505"/>
      <c r="AX41" s="505"/>
      <c r="AY41" s="505"/>
      <c r="AZ41" s="505"/>
      <c r="BA41" s="505"/>
      <c r="BB41" s="505"/>
      <c r="BC41" s="505"/>
      <c r="BD41" s="505"/>
      <c r="BE41" s="505"/>
      <c r="BF41" s="505"/>
      <c r="BU41" s="650"/>
      <c r="BV41" s="650"/>
      <c r="BW41" s="650"/>
      <c r="BX41" s="650"/>
      <c r="BY41" s="649"/>
      <c r="BZ41" s="649"/>
      <c r="CA41" s="649"/>
      <c r="CB41" s="651"/>
      <c r="CC41" s="651"/>
      <c r="CD41" s="651"/>
      <c r="CE41" s="651"/>
      <c r="CF41" s="651"/>
      <c r="CG41" s="651"/>
      <c r="CH41" s="651"/>
      <c r="CI41" s="651"/>
      <c r="CJ41" s="651"/>
      <c r="CK41" s="651"/>
      <c r="CL41" s="651"/>
      <c r="CM41" s="651"/>
      <c r="CN41" s="651"/>
      <c r="CO41" s="651"/>
      <c r="CP41" s="651"/>
      <c r="CQ41" s="651"/>
      <c r="CR41" s="651"/>
      <c r="CS41" s="651"/>
      <c r="CT41" s="1143"/>
    </row>
    <row r="42" spans="1:99" ht="6.75" customHeight="1">
      <c r="A42" s="23"/>
      <c r="B42" s="114"/>
      <c r="C42" s="114"/>
      <c r="D42" s="114"/>
      <c r="E42" s="114"/>
      <c r="F42" s="114"/>
      <c r="G42" s="114"/>
      <c r="H42" s="114"/>
      <c r="I42" s="114"/>
      <c r="J42" s="114"/>
      <c r="K42" s="178"/>
      <c r="L42" s="217" t="s">
        <v>120</v>
      </c>
      <c r="M42" s="277"/>
      <c r="N42" s="277"/>
      <c r="O42" s="277"/>
      <c r="P42" s="277"/>
      <c r="Q42" s="277"/>
      <c r="R42" s="277"/>
      <c r="S42" s="277"/>
      <c r="T42" s="277"/>
      <c r="U42" s="277"/>
      <c r="V42" s="277"/>
      <c r="W42" s="277"/>
      <c r="X42" s="277"/>
      <c r="Y42" s="277"/>
      <c r="Z42" s="277"/>
      <c r="AA42" s="277"/>
      <c r="AB42" s="285" t="s">
        <v>165</v>
      </c>
      <c r="AC42" s="455"/>
      <c r="AD42" s="159" t="s">
        <v>154</v>
      </c>
      <c r="AE42" s="162"/>
      <c r="AF42" s="162"/>
      <c r="AG42" s="162"/>
      <c r="AH42" s="162"/>
      <c r="AI42" s="162"/>
      <c r="AJ42" s="162"/>
      <c r="AK42" s="162"/>
      <c r="AL42" s="162"/>
      <c r="AM42" s="162"/>
      <c r="AN42" s="162"/>
      <c r="AO42" s="162"/>
      <c r="AP42" s="162"/>
      <c r="AQ42" s="162"/>
      <c r="AR42" s="162"/>
      <c r="AS42" s="162"/>
      <c r="AT42" s="546" t="s">
        <v>165</v>
      </c>
      <c r="AU42" s="557"/>
      <c r="AV42" s="159" t="s">
        <v>18</v>
      </c>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546" t="s">
        <v>165</v>
      </c>
      <c r="BS42" s="557"/>
      <c r="BT42" s="159" t="s">
        <v>38</v>
      </c>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546" t="s">
        <v>165</v>
      </c>
      <c r="CS42" s="557"/>
      <c r="CT42" s="1143"/>
      <c r="CU42" s="1147" t="s">
        <v>487</v>
      </c>
    </row>
    <row r="43" spans="1:99" ht="6.75" customHeight="1">
      <c r="A43" s="23"/>
      <c r="B43" s="114"/>
      <c r="C43" s="114"/>
      <c r="D43" s="114"/>
      <c r="E43" s="114"/>
      <c r="F43" s="114"/>
      <c r="G43" s="114"/>
      <c r="H43" s="114"/>
      <c r="I43" s="114"/>
      <c r="J43" s="114"/>
      <c r="K43" s="178"/>
      <c r="L43" s="218"/>
      <c r="M43" s="72"/>
      <c r="N43" s="72"/>
      <c r="O43" s="72"/>
      <c r="P43" s="72"/>
      <c r="Q43" s="72"/>
      <c r="R43" s="72"/>
      <c r="S43" s="72"/>
      <c r="T43" s="72"/>
      <c r="U43" s="72"/>
      <c r="V43" s="72"/>
      <c r="W43" s="72"/>
      <c r="X43" s="72"/>
      <c r="Y43" s="72"/>
      <c r="Z43" s="72"/>
      <c r="AA43" s="72"/>
      <c r="AB43" s="286"/>
      <c r="AC43" s="456"/>
      <c r="AD43" s="161"/>
      <c r="AE43" s="163"/>
      <c r="AF43" s="163"/>
      <c r="AG43" s="163"/>
      <c r="AH43" s="163"/>
      <c r="AI43" s="163"/>
      <c r="AJ43" s="163"/>
      <c r="AK43" s="163"/>
      <c r="AL43" s="163"/>
      <c r="AM43" s="163"/>
      <c r="AN43" s="163"/>
      <c r="AO43" s="163"/>
      <c r="AP43" s="163"/>
      <c r="AQ43" s="163"/>
      <c r="AR43" s="163"/>
      <c r="AS43" s="163"/>
      <c r="AT43" s="547"/>
      <c r="AU43" s="558"/>
      <c r="AV43" s="161"/>
      <c r="AW43" s="163"/>
      <c r="AX43" s="163"/>
      <c r="AY43" s="163"/>
      <c r="AZ43" s="163"/>
      <c r="BA43" s="163"/>
      <c r="BB43" s="163"/>
      <c r="BC43" s="163"/>
      <c r="BD43" s="163"/>
      <c r="BE43" s="163"/>
      <c r="BF43" s="163"/>
      <c r="BG43" s="163"/>
      <c r="BH43" s="163"/>
      <c r="BI43" s="163"/>
      <c r="BJ43" s="163"/>
      <c r="BK43" s="163"/>
      <c r="BL43" s="163"/>
      <c r="BM43" s="163"/>
      <c r="BN43" s="163"/>
      <c r="BO43" s="163"/>
      <c r="BP43" s="163"/>
      <c r="BQ43" s="163"/>
      <c r="BR43" s="547"/>
      <c r="BS43" s="558"/>
      <c r="BT43" s="161"/>
      <c r="BU43" s="163"/>
      <c r="BV43" s="163"/>
      <c r="BW43" s="163"/>
      <c r="BX43" s="163"/>
      <c r="BY43" s="163"/>
      <c r="BZ43" s="163"/>
      <c r="CA43" s="163"/>
      <c r="CB43" s="163"/>
      <c r="CC43" s="163"/>
      <c r="CD43" s="163"/>
      <c r="CE43" s="163"/>
      <c r="CF43" s="163"/>
      <c r="CG43" s="163"/>
      <c r="CH43" s="163"/>
      <c r="CI43" s="163"/>
      <c r="CJ43" s="163"/>
      <c r="CK43" s="163"/>
      <c r="CL43" s="163"/>
      <c r="CM43" s="163"/>
      <c r="CN43" s="163"/>
      <c r="CO43" s="163"/>
      <c r="CP43" s="163"/>
      <c r="CQ43" s="163"/>
      <c r="CR43" s="547"/>
      <c r="CS43" s="558"/>
      <c r="CT43" s="1143"/>
      <c r="CU43" s="1147"/>
    </row>
    <row r="44" spans="1:99" ht="6.75" customHeight="1">
      <c r="A44" s="24" t="s">
        <v>172</v>
      </c>
      <c r="B44" s="24"/>
      <c r="C44" s="24"/>
      <c r="D44" s="24"/>
      <c r="E44" s="24"/>
      <c r="F44" s="24"/>
      <c r="G44" s="24"/>
      <c r="H44" s="24"/>
      <c r="I44" s="24"/>
      <c r="J44" s="24"/>
      <c r="K44" s="24"/>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26">
        <v>190</v>
      </c>
      <c r="AW44" s="282"/>
      <c r="AX44" s="300"/>
      <c r="AY44" s="665"/>
      <c r="AZ44" s="704"/>
      <c r="BA44" s="704"/>
      <c r="BB44" s="704"/>
      <c r="BC44" s="704"/>
      <c r="BD44" s="704"/>
      <c r="BE44" s="704"/>
      <c r="BF44" s="704"/>
      <c r="BG44" s="704"/>
      <c r="BH44" s="704"/>
      <c r="BI44" s="704"/>
      <c r="BJ44" s="704"/>
      <c r="BK44" s="704"/>
      <c r="BL44" s="704"/>
      <c r="BM44" s="704"/>
      <c r="BN44" s="704"/>
      <c r="BO44" s="704"/>
      <c r="BP44" s="704"/>
      <c r="BQ44" s="704"/>
      <c r="BR44" s="704"/>
      <c r="BS44" s="853"/>
      <c r="BT44" s="867"/>
      <c r="BU44" s="867"/>
      <c r="BV44" s="867"/>
      <c r="BW44" s="916" t="str">
        <f>IF(AND(L44="",AD44="",AY44),"",L44-AD44-AY44)</f>
        <v/>
      </c>
      <c r="BX44" s="916"/>
      <c r="BY44" s="916"/>
      <c r="BZ44" s="916"/>
      <c r="CA44" s="916"/>
      <c r="CB44" s="916"/>
      <c r="CC44" s="916"/>
      <c r="CD44" s="916"/>
      <c r="CE44" s="916"/>
      <c r="CF44" s="916"/>
      <c r="CG44" s="916"/>
      <c r="CH44" s="916"/>
      <c r="CI44" s="916"/>
      <c r="CJ44" s="916"/>
      <c r="CK44" s="916"/>
      <c r="CL44" s="916"/>
      <c r="CM44" s="916"/>
      <c r="CN44" s="916"/>
      <c r="CO44" s="916"/>
      <c r="CP44" s="916"/>
      <c r="CQ44" s="916"/>
      <c r="CR44" s="916"/>
      <c r="CS44" s="916"/>
      <c r="CT44" s="1143"/>
    </row>
    <row r="45" spans="1:99" ht="6.75" customHeight="1">
      <c r="A45" s="24"/>
      <c r="B45" s="24"/>
      <c r="C45" s="24"/>
      <c r="D45" s="24"/>
      <c r="E45" s="24"/>
      <c r="F45" s="24"/>
      <c r="G45" s="24"/>
      <c r="H45" s="24"/>
      <c r="I45" s="24"/>
      <c r="J45" s="24"/>
      <c r="K45" s="24"/>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27"/>
      <c r="AW45" s="283"/>
      <c r="AX45" s="301"/>
      <c r="AY45" s="666"/>
      <c r="AZ45" s="705"/>
      <c r="BA45" s="705"/>
      <c r="BB45" s="705"/>
      <c r="BC45" s="705"/>
      <c r="BD45" s="705"/>
      <c r="BE45" s="705"/>
      <c r="BF45" s="705"/>
      <c r="BG45" s="705"/>
      <c r="BH45" s="705"/>
      <c r="BI45" s="705"/>
      <c r="BJ45" s="705"/>
      <c r="BK45" s="705"/>
      <c r="BL45" s="705"/>
      <c r="BM45" s="705"/>
      <c r="BN45" s="705"/>
      <c r="BO45" s="705"/>
      <c r="BP45" s="705"/>
      <c r="BQ45" s="705"/>
      <c r="BR45" s="705"/>
      <c r="BS45" s="854"/>
      <c r="BT45" s="867"/>
      <c r="BU45" s="867"/>
      <c r="BV45" s="867"/>
      <c r="BW45" s="916"/>
      <c r="BX45" s="916"/>
      <c r="BY45" s="916"/>
      <c r="BZ45" s="916"/>
      <c r="CA45" s="916"/>
      <c r="CB45" s="916"/>
      <c r="CC45" s="916"/>
      <c r="CD45" s="916"/>
      <c r="CE45" s="916"/>
      <c r="CF45" s="916"/>
      <c r="CG45" s="916"/>
      <c r="CH45" s="916"/>
      <c r="CI45" s="916"/>
      <c r="CJ45" s="916"/>
      <c r="CK45" s="916"/>
      <c r="CL45" s="916"/>
      <c r="CM45" s="916"/>
      <c r="CN45" s="916"/>
      <c r="CO45" s="916"/>
      <c r="CP45" s="916"/>
      <c r="CQ45" s="916"/>
      <c r="CR45" s="916"/>
      <c r="CS45" s="916"/>
      <c r="CT45" s="1143"/>
      <c r="CU45" s="1149" t="s">
        <v>175</v>
      </c>
    </row>
    <row r="46" spans="1:99" ht="6.75" customHeight="1">
      <c r="A46" s="24"/>
      <c r="B46" s="24"/>
      <c r="C46" s="24"/>
      <c r="D46" s="24"/>
      <c r="E46" s="24"/>
      <c r="F46" s="24"/>
      <c r="G46" s="24"/>
      <c r="H46" s="24"/>
      <c r="I46" s="24"/>
      <c r="J46" s="24"/>
      <c r="K46" s="24"/>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28"/>
      <c r="AW46" s="284"/>
      <c r="AX46" s="302"/>
      <c r="AY46" s="667"/>
      <c r="AZ46" s="706"/>
      <c r="BA46" s="706"/>
      <c r="BB46" s="706"/>
      <c r="BC46" s="706"/>
      <c r="BD46" s="706"/>
      <c r="BE46" s="706"/>
      <c r="BF46" s="706"/>
      <c r="BG46" s="706"/>
      <c r="BH46" s="706"/>
      <c r="BI46" s="706"/>
      <c r="BJ46" s="706"/>
      <c r="BK46" s="706"/>
      <c r="BL46" s="706"/>
      <c r="BM46" s="706"/>
      <c r="BN46" s="706"/>
      <c r="BO46" s="706"/>
      <c r="BP46" s="706"/>
      <c r="BQ46" s="706"/>
      <c r="BR46" s="706"/>
      <c r="BS46" s="855"/>
      <c r="BT46" s="867"/>
      <c r="BU46" s="867"/>
      <c r="BV46" s="867"/>
      <c r="BW46" s="916"/>
      <c r="BX46" s="916"/>
      <c r="BY46" s="916"/>
      <c r="BZ46" s="916"/>
      <c r="CA46" s="916"/>
      <c r="CB46" s="916"/>
      <c r="CC46" s="916"/>
      <c r="CD46" s="916"/>
      <c r="CE46" s="916"/>
      <c r="CF46" s="916"/>
      <c r="CG46" s="916"/>
      <c r="CH46" s="916"/>
      <c r="CI46" s="916"/>
      <c r="CJ46" s="916"/>
      <c r="CK46" s="916"/>
      <c r="CL46" s="916"/>
      <c r="CM46" s="916"/>
      <c r="CN46" s="916"/>
      <c r="CO46" s="916"/>
      <c r="CP46" s="916"/>
      <c r="CQ46" s="916"/>
      <c r="CR46" s="916"/>
      <c r="CS46" s="916"/>
      <c r="CT46" s="1143"/>
      <c r="CU46" s="1149"/>
    </row>
    <row r="47" spans="1:99" ht="6.75" customHeight="1">
      <c r="CT47" s="1142"/>
      <c r="CU47" s="1147"/>
    </row>
    <row r="48" spans="1:99" ht="6.75" customHeight="1">
      <c r="A48" s="25"/>
      <c r="B48" s="115"/>
      <c r="C48" s="115"/>
      <c r="D48" s="115"/>
      <c r="E48" s="115"/>
      <c r="F48" s="115"/>
      <c r="G48" s="115"/>
      <c r="H48" s="115"/>
      <c r="I48" s="115"/>
      <c r="J48" s="115"/>
      <c r="K48" s="179"/>
      <c r="L48" s="217" t="s">
        <v>120</v>
      </c>
      <c r="M48" s="277"/>
      <c r="N48" s="277"/>
      <c r="O48" s="277"/>
      <c r="P48" s="277"/>
      <c r="Q48" s="277"/>
      <c r="R48" s="277"/>
      <c r="S48" s="277"/>
      <c r="T48" s="277"/>
      <c r="U48" s="277"/>
      <c r="V48" s="277"/>
      <c r="W48" s="277"/>
      <c r="X48" s="277"/>
      <c r="Y48" s="277"/>
      <c r="Z48" s="277"/>
      <c r="AA48" s="277"/>
      <c r="AB48" s="285" t="s">
        <v>165</v>
      </c>
      <c r="AC48" s="455"/>
      <c r="AD48" s="159" t="s">
        <v>154</v>
      </c>
      <c r="AE48" s="162"/>
      <c r="AF48" s="162"/>
      <c r="AG48" s="162"/>
      <c r="AH48" s="162"/>
      <c r="AI48" s="162"/>
      <c r="AJ48" s="162"/>
      <c r="AK48" s="162"/>
      <c r="AL48" s="162"/>
      <c r="AM48" s="162"/>
      <c r="AN48" s="162"/>
      <c r="AO48" s="162"/>
      <c r="AP48" s="162"/>
      <c r="AQ48" s="162"/>
      <c r="AR48" s="162"/>
      <c r="AS48" s="162"/>
      <c r="AT48" s="546" t="s">
        <v>165</v>
      </c>
      <c r="AU48" s="557"/>
      <c r="AV48" s="159" t="s">
        <v>21</v>
      </c>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546" t="s">
        <v>165</v>
      </c>
      <c r="BS48" s="557"/>
      <c r="CT48" s="1142"/>
      <c r="CU48" s="1147"/>
    </row>
    <row r="49" spans="1:194" ht="6.75" customHeight="1">
      <c r="A49" s="26"/>
      <c r="B49" s="116"/>
      <c r="C49" s="116"/>
      <c r="D49" s="116"/>
      <c r="E49" s="116"/>
      <c r="F49" s="116"/>
      <c r="G49" s="116"/>
      <c r="H49" s="116"/>
      <c r="I49" s="116"/>
      <c r="J49" s="116"/>
      <c r="K49" s="180"/>
      <c r="L49" s="218"/>
      <c r="M49" s="72"/>
      <c r="N49" s="72"/>
      <c r="O49" s="72"/>
      <c r="P49" s="72"/>
      <c r="Q49" s="72"/>
      <c r="R49" s="72"/>
      <c r="S49" s="72"/>
      <c r="T49" s="72"/>
      <c r="U49" s="72"/>
      <c r="V49" s="72"/>
      <c r="W49" s="72"/>
      <c r="X49" s="72"/>
      <c r="Y49" s="72"/>
      <c r="Z49" s="72"/>
      <c r="AA49" s="72"/>
      <c r="AB49" s="286"/>
      <c r="AC49" s="456"/>
      <c r="AD49" s="161"/>
      <c r="AE49" s="163"/>
      <c r="AF49" s="163"/>
      <c r="AG49" s="163"/>
      <c r="AH49" s="163"/>
      <c r="AI49" s="163"/>
      <c r="AJ49" s="163"/>
      <c r="AK49" s="163"/>
      <c r="AL49" s="163"/>
      <c r="AM49" s="163"/>
      <c r="AN49" s="163"/>
      <c r="AO49" s="163"/>
      <c r="AP49" s="163"/>
      <c r="AQ49" s="163"/>
      <c r="AR49" s="163"/>
      <c r="AS49" s="163"/>
      <c r="AT49" s="547"/>
      <c r="AU49" s="558"/>
      <c r="AV49" s="161"/>
      <c r="AW49" s="163"/>
      <c r="AX49" s="163"/>
      <c r="AY49" s="163"/>
      <c r="AZ49" s="163"/>
      <c r="BA49" s="163"/>
      <c r="BB49" s="163"/>
      <c r="BC49" s="163"/>
      <c r="BD49" s="163"/>
      <c r="BE49" s="163"/>
      <c r="BF49" s="163"/>
      <c r="BG49" s="163"/>
      <c r="BH49" s="163"/>
      <c r="BI49" s="163"/>
      <c r="BJ49" s="163"/>
      <c r="BK49" s="163"/>
      <c r="BL49" s="163"/>
      <c r="BM49" s="163"/>
      <c r="BN49" s="163"/>
      <c r="BO49" s="163"/>
      <c r="BP49" s="163"/>
      <c r="BQ49" s="163"/>
      <c r="BR49" s="547"/>
      <c r="BS49" s="558"/>
      <c r="CT49" s="1142"/>
      <c r="CU49" s="1147"/>
    </row>
    <row r="50" spans="1:194" ht="6.75" customHeight="1">
      <c r="A50" s="27" t="s">
        <v>177</v>
      </c>
      <c r="B50" s="27"/>
      <c r="C50" s="27"/>
      <c r="D50" s="27"/>
      <c r="E50" s="27"/>
      <c r="F50" s="27"/>
      <c r="G50" s="27"/>
      <c r="H50" s="27"/>
      <c r="I50" s="27"/>
      <c r="J50" s="27"/>
      <c r="K50" s="27"/>
      <c r="L50" s="220">
        <v>52</v>
      </c>
      <c r="M50" s="220"/>
      <c r="N50" s="220"/>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20">
        <v>86</v>
      </c>
      <c r="AW50" s="220"/>
      <c r="AX50" s="220"/>
      <c r="AY50" s="668" t="str">
        <f>IF(AND(O50="",AD50=""),"",O50-AD50)</f>
        <v/>
      </c>
      <c r="AZ50" s="668"/>
      <c r="BA50" s="668"/>
      <c r="BB50" s="668"/>
      <c r="BC50" s="668"/>
      <c r="BD50" s="668"/>
      <c r="BE50" s="668"/>
      <c r="BF50" s="668"/>
      <c r="BG50" s="668"/>
      <c r="BH50" s="668"/>
      <c r="BI50" s="668"/>
      <c r="BJ50" s="668"/>
      <c r="BK50" s="668"/>
      <c r="BL50" s="668"/>
      <c r="BM50" s="668"/>
      <c r="BN50" s="668"/>
      <c r="BO50" s="668"/>
      <c r="BP50" s="668"/>
      <c r="BQ50" s="668"/>
      <c r="BR50" s="668"/>
      <c r="BS50" s="668"/>
      <c r="BT50" s="869"/>
      <c r="BU50" s="869"/>
      <c r="BV50" s="869"/>
      <c r="BW50" s="917"/>
      <c r="BX50" s="917"/>
      <c r="BY50" s="917"/>
      <c r="BZ50" s="917"/>
      <c r="CA50" s="917"/>
      <c r="CB50" s="917"/>
      <c r="CC50" s="917"/>
      <c r="CD50" s="917"/>
      <c r="CE50" s="917"/>
      <c r="CF50" s="917"/>
      <c r="CG50" s="917"/>
      <c r="CH50" s="917"/>
      <c r="CI50" s="917"/>
      <c r="CJ50" s="917"/>
      <c r="CK50" s="917"/>
      <c r="CL50" s="917"/>
      <c r="CM50" s="917"/>
      <c r="CN50" s="917"/>
      <c r="CO50" s="917"/>
      <c r="CP50" s="917"/>
      <c r="CQ50" s="917"/>
      <c r="CR50" s="917"/>
      <c r="CS50" s="917"/>
      <c r="CT50" s="1142"/>
      <c r="CU50" s="1147"/>
    </row>
    <row r="51" spans="1:194" ht="6.75" customHeight="1">
      <c r="A51" s="27"/>
      <c r="B51" s="27"/>
      <c r="C51" s="27"/>
      <c r="D51" s="27"/>
      <c r="E51" s="27"/>
      <c r="F51" s="27"/>
      <c r="G51" s="27"/>
      <c r="H51" s="27"/>
      <c r="I51" s="27"/>
      <c r="J51" s="27"/>
      <c r="K51" s="27"/>
      <c r="L51" s="220"/>
      <c r="M51" s="220"/>
      <c r="N51" s="220"/>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20"/>
      <c r="AW51" s="220"/>
      <c r="AX51" s="220"/>
      <c r="AY51" s="668"/>
      <c r="AZ51" s="668"/>
      <c r="BA51" s="668"/>
      <c r="BB51" s="668"/>
      <c r="BC51" s="668"/>
      <c r="BD51" s="668"/>
      <c r="BE51" s="668"/>
      <c r="BF51" s="668"/>
      <c r="BG51" s="668"/>
      <c r="BH51" s="668"/>
      <c r="BI51" s="668"/>
      <c r="BJ51" s="668"/>
      <c r="BK51" s="668"/>
      <c r="BL51" s="668"/>
      <c r="BM51" s="668"/>
      <c r="BN51" s="668"/>
      <c r="BO51" s="668"/>
      <c r="BP51" s="668"/>
      <c r="BQ51" s="668"/>
      <c r="BR51" s="668"/>
      <c r="BS51" s="668"/>
      <c r="BT51" s="869"/>
      <c r="BU51" s="869"/>
      <c r="BV51" s="869"/>
      <c r="BW51" s="917"/>
      <c r="BX51" s="917"/>
      <c r="BY51" s="917"/>
      <c r="BZ51" s="917"/>
      <c r="CA51" s="917"/>
      <c r="CB51" s="917"/>
      <c r="CC51" s="917"/>
      <c r="CD51" s="917"/>
      <c r="CE51" s="917"/>
      <c r="CF51" s="917"/>
      <c r="CG51" s="917"/>
      <c r="CH51" s="917"/>
      <c r="CI51" s="917"/>
      <c r="CJ51" s="917"/>
      <c r="CK51" s="917"/>
      <c r="CL51" s="917"/>
      <c r="CM51" s="917"/>
      <c r="CN51" s="917"/>
      <c r="CO51" s="917"/>
      <c r="CP51" s="917"/>
      <c r="CQ51" s="917"/>
      <c r="CR51" s="917"/>
      <c r="CS51" s="917"/>
      <c r="CT51" s="1142"/>
      <c r="CU51" s="1147"/>
    </row>
    <row r="52" spans="1:194" ht="6.75" customHeight="1">
      <c r="A52" s="28"/>
      <c r="B52" s="28"/>
      <c r="C52" s="28"/>
      <c r="D52" s="28"/>
      <c r="E52" s="28"/>
      <c r="F52" s="28"/>
      <c r="G52" s="28"/>
      <c r="H52" s="28"/>
      <c r="I52" s="28"/>
      <c r="J52" s="28"/>
      <c r="K52" s="28"/>
      <c r="L52" s="220"/>
      <c r="M52" s="220"/>
      <c r="N52" s="220"/>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20"/>
      <c r="AW52" s="220"/>
      <c r="AX52" s="220"/>
      <c r="AY52" s="668"/>
      <c r="AZ52" s="668"/>
      <c r="BA52" s="668"/>
      <c r="BB52" s="668"/>
      <c r="BC52" s="668"/>
      <c r="BD52" s="668"/>
      <c r="BE52" s="668"/>
      <c r="BF52" s="668"/>
      <c r="BG52" s="668"/>
      <c r="BH52" s="668"/>
      <c r="BI52" s="668"/>
      <c r="BJ52" s="668"/>
      <c r="BK52" s="668"/>
      <c r="BL52" s="668"/>
      <c r="BM52" s="668"/>
      <c r="BN52" s="668"/>
      <c r="BO52" s="668"/>
      <c r="BP52" s="668"/>
      <c r="BQ52" s="668"/>
      <c r="BR52" s="668"/>
      <c r="BS52" s="668"/>
      <c r="BT52" s="870"/>
      <c r="BU52" s="870"/>
      <c r="BV52" s="870"/>
      <c r="BW52" s="917"/>
      <c r="BX52" s="917"/>
      <c r="BY52" s="917"/>
      <c r="BZ52" s="917"/>
      <c r="CA52" s="917"/>
      <c r="CB52" s="917"/>
      <c r="CC52" s="917"/>
      <c r="CD52" s="917"/>
      <c r="CE52" s="917"/>
      <c r="CF52" s="917"/>
      <c r="CG52" s="917"/>
      <c r="CH52" s="917"/>
      <c r="CI52" s="917"/>
      <c r="CJ52" s="917"/>
      <c r="CK52" s="917"/>
      <c r="CL52" s="917"/>
      <c r="CM52" s="917"/>
      <c r="CN52" s="917"/>
      <c r="CO52" s="917"/>
      <c r="CP52" s="917"/>
      <c r="CQ52" s="917"/>
      <c r="CR52" s="917"/>
      <c r="CS52" s="917"/>
      <c r="CT52" s="1142"/>
    </row>
    <row r="53" spans="1:194" ht="6.75" customHeight="1">
      <c r="BT53" s="870"/>
      <c r="BU53" s="870"/>
      <c r="BV53" s="870"/>
      <c r="BW53" s="917"/>
      <c r="BX53" s="917"/>
      <c r="BY53" s="917"/>
      <c r="BZ53" s="917"/>
      <c r="CA53" s="917"/>
      <c r="CB53" s="917"/>
      <c r="CC53" s="917"/>
      <c r="CD53" s="917"/>
      <c r="CE53" s="917"/>
      <c r="CF53" s="917"/>
      <c r="CG53" s="917"/>
      <c r="CH53" s="917"/>
      <c r="CI53" s="917"/>
      <c r="CJ53" s="917"/>
      <c r="CK53" s="917"/>
      <c r="CL53" s="917"/>
      <c r="CM53" s="917"/>
      <c r="CN53" s="917"/>
      <c r="CO53" s="917"/>
      <c r="CP53" s="917"/>
      <c r="CQ53" s="917"/>
      <c r="CR53" s="917"/>
      <c r="CS53" s="917"/>
      <c r="CT53" s="1142"/>
    </row>
    <row r="54" spans="1:194" ht="6.75" customHeight="1">
      <c r="A54" s="29" t="s">
        <v>477</v>
      </c>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T54" s="870"/>
      <c r="BU54" s="870"/>
      <c r="BV54" s="870"/>
      <c r="BW54" s="917"/>
      <c r="BX54" s="917"/>
      <c r="BY54" s="917"/>
      <c r="BZ54" s="917"/>
      <c r="CA54" s="917"/>
      <c r="CB54" s="917"/>
      <c r="CC54" s="917"/>
      <c r="CD54" s="917"/>
      <c r="CE54" s="917"/>
      <c r="CF54" s="917"/>
      <c r="CG54" s="917"/>
      <c r="CH54" s="917"/>
      <c r="CI54" s="917"/>
      <c r="CJ54" s="917"/>
      <c r="CK54" s="917"/>
      <c r="CL54" s="917"/>
      <c r="CM54" s="917"/>
      <c r="CN54" s="917"/>
      <c r="CO54" s="917"/>
      <c r="CP54" s="917"/>
      <c r="CQ54" s="917"/>
      <c r="CR54" s="917"/>
      <c r="CS54" s="917"/>
      <c r="CT54" s="1142"/>
    </row>
    <row r="55" spans="1:194" ht="6.7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T55" s="870"/>
      <c r="BU55" s="870"/>
      <c r="BV55" s="870"/>
      <c r="BW55" s="917"/>
      <c r="BX55" s="917"/>
      <c r="BY55" s="917"/>
      <c r="BZ55" s="917"/>
      <c r="CA55" s="917"/>
      <c r="CB55" s="917"/>
      <c r="CC55" s="917"/>
      <c r="CD55" s="917"/>
      <c r="CE55" s="917"/>
      <c r="CF55" s="917"/>
      <c r="CG55" s="917"/>
      <c r="CH55" s="917"/>
      <c r="CI55" s="917"/>
      <c r="CJ55" s="917"/>
      <c r="CK55" s="917"/>
      <c r="CL55" s="917"/>
      <c r="CM55" s="917"/>
      <c r="CN55" s="917"/>
      <c r="CO55" s="917"/>
      <c r="CP55" s="917"/>
      <c r="CQ55" s="917"/>
      <c r="CR55" s="917"/>
      <c r="CS55" s="917"/>
      <c r="CT55" s="1142"/>
    </row>
    <row r="56" spans="1:194" ht="6.7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T56" s="870"/>
      <c r="BU56" s="870"/>
      <c r="BV56" s="870"/>
      <c r="BW56" s="917"/>
      <c r="BX56" s="917"/>
      <c r="BY56" s="917"/>
      <c r="BZ56" s="917"/>
      <c r="CA56" s="917"/>
      <c r="CB56" s="917"/>
      <c r="CC56" s="917"/>
      <c r="CD56" s="917"/>
      <c r="CE56" s="917"/>
      <c r="CF56" s="917"/>
      <c r="CG56" s="917"/>
      <c r="CH56" s="917"/>
      <c r="CI56" s="18"/>
      <c r="CJ56" s="18"/>
      <c r="CK56" s="18"/>
      <c r="CL56" s="18"/>
      <c r="CM56" s="18"/>
      <c r="CN56" s="18"/>
      <c r="CO56" s="18"/>
      <c r="CP56" s="18"/>
      <c r="CQ56" s="18"/>
      <c r="CR56" s="18"/>
      <c r="CS56" s="18"/>
      <c r="CT56" s="18"/>
      <c r="CV56" s="245"/>
      <c r="CW56" s="245"/>
      <c r="CX56" s="245"/>
      <c r="CY56" s="245"/>
      <c r="CZ56" s="245"/>
      <c r="DA56" s="245"/>
      <c r="DB56" s="245"/>
      <c r="DC56" s="245"/>
      <c r="DD56" s="245"/>
      <c r="DE56" s="245"/>
      <c r="DF56" s="1158"/>
      <c r="DG56" s="1145"/>
      <c r="DH56" s="1145"/>
      <c r="DI56" s="1145"/>
      <c r="DJ56" s="1145"/>
      <c r="DK56" s="1145"/>
      <c r="DL56" s="1145"/>
      <c r="DM56" s="1145"/>
      <c r="DN56" s="1145"/>
      <c r="DO56" s="1145"/>
      <c r="DP56" s="1145"/>
      <c r="DQ56" s="1145"/>
      <c r="DR56" s="1145"/>
      <c r="DS56" s="1145"/>
      <c r="DT56" s="1145"/>
      <c r="DU56" s="1145"/>
      <c r="DV56" s="1145"/>
      <c r="DW56" s="1145"/>
      <c r="DX56" s="245"/>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8"/>
      <c r="FO56" s="652"/>
      <c r="FP56" s="652"/>
      <c r="FQ56" s="652"/>
      <c r="FR56" s="652"/>
      <c r="FS56" s="652"/>
      <c r="FT56" s="652"/>
      <c r="FU56" s="652"/>
      <c r="FV56" s="652"/>
      <c r="FW56" s="652"/>
      <c r="FX56" s="652"/>
      <c r="FY56" s="652"/>
      <c r="FZ56" s="652"/>
      <c r="GA56" s="652"/>
      <c r="GB56" s="652"/>
      <c r="GC56" s="652"/>
      <c r="GD56" s="652"/>
      <c r="GE56" s="652"/>
      <c r="GF56" s="652"/>
      <c r="GG56" s="652"/>
      <c r="GH56" s="652"/>
      <c r="GI56" s="652"/>
      <c r="GJ56" s="118"/>
      <c r="GK56" s="118"/>
      <c r="GL56" s="118"/>
    </row>
    <row r="57" spans="1:194" ht="6.75" customHeight="1">
      <c r="BT57" s="870"/>
      <c r="BU57" s="870"/>
      <c r="BV57" s="870"/>
      <c r="BW57" s="917"/>
      <c r="BX57" s="917"/>
      <c r="BY57" s="917"/>
      <c r="BZ57" s="917"/>
      <c r="CA57" s="917"/>
      <c r="CB57" s="917"/>
      <c r="CC57" s="917"/>
      <c r="CD57" s="917"/>
      <c r="CE57" s="917"/>
      <c r="CF57" s="917"/>
      <c r="CG57" s="917"/>
      <c r="CH57" s="917"/>
      <c r="CI57" s="18"/>
      <c r="CJ57" s="18"/>
      <c r="CK57" s="18"/>
      <c r="CL57" s="18"/>
      <c r="CM57" s="18"/>
      <c r="CN57" s="18"/>
      <c r="CO57" s="18"/>
      <c r="CP57" s="18"/>
      <c r="CQ57" s="18"/>
      <c r="CR57" s="18"/>
      <c r="CS57" s="18"/>
      <c r="CT57" s="18"/>
      <c r="CV57" s="245"/>
      <c r="CW57" s="245"/>
      <c r="CX57" s="245"/>
      <c r="CY57" s="245"/>
      <c r="CZ57" s="245"/>
      <c r="DA57" s="245"/>
      <c r="DB57" s="245"/>
      <c r="DC57" s="245"/>
      <c r="DD57" s="245"/>
      <c r="DE57" s="245"/>
      <c r="DF57" s="1145"/>
      <c r="DG57" s="1145"/>
      <c r="DH57" s="1145"/>
      <c r="DI57" s="1145"/>
      <c r="DJ57" s="1145"/>
      <c r="DK57" s="1145"/>
      <c r="DL57" s="1145"/>
      <c r="DM57" s="1145"/>
      <c r="DN57" s="1145"/>
      <c r="DO57" s="1145"/>
      <c r="DP57" s="1145"/>
      <c r="DQ57" s="1145"/>
      <c r="DR57" s="1145"/>
      <c r="DS57" s="1145"/>
      <c r="DT57" s="1145"/>
      <c r="DU57" s="1145"/>
      <c r="DV57" s="1145"/>
      <c r="DW57" s="1145"/>
      <c r="DX57" s="118"/>
      <c r="DY57" s="118"/>
      <c r="DZ57" s="118"/>
      <c r="EA57" s="118"/>
      <c r="EB57" s="118"/>
      <c r="EC57" s="118"/>
      <c r="ED57" s="118"/>
      <c r="EE57" s="118"/>
      <c r="EF57" s="118"/>
      <c r="EG57" s="118"/>
      <c r="EH57" s="118"/>
      <c r="EI57" s="118"/>
      <c r="EJ57" s="118"/>
      <c r="EK57" s="118"/>
      <c r="EL57" s="118"/>
      <c r="EM57" s="118"/>
      <c r="EN57" s="118"/>
      <c r="EO57" s="118"/>
      <c r="EP57" s="118"/>
      <c r="EQ57" s="118"/>
      <c r="ER57" s="118"/>
      <c r="ES57" s="118"/>
      <c r="ET57" s="118"/>
      <c r="EU57" s="118"/>
      <c r="EV57" s="118"/>
      <c r="EW57" s="118"/>
      <c r="EX57" s="118"/>
      <c r="EY57" s="118"/>
      <c r="EZ57" s="118"/>
      <c r="FA57" s="118"/>
      <c r="FB57" s="118"/>
      <c r="FC57" s="118"/>
      <c r="FD57" s="118"/>
      <c r="FE57" s="118"/>
      <c r="FF57" s="118"/>
      <c r="FG57" s="118"/>
      <c r="FH57" s="118"/>
      <c r="FI57" s="118"/>
      <c r="FJ57" s="118"/>
      <c r="FK57" s="118"/>
      <c r="FL57" s="118"/>
      <c r="FM57" s="118"/>
      <c r="FN57" s="652"/>
      <c r="FO57" s="652"/>
      <c r="FP57" s="652"/>
      <c r="FQ57" s="652"/>
      <c r="FR57" s="652"/>
      <c r="FS57" s="652"/>
      <c r="FT57" s="652"/>
      <c r="FU57" s="652"/>
      <c r="FV57" s="652"/>
      <c r="FW57" s="652"/>
      <c r="FX57" s="652"/>
      <c r="FY57" s="652"/>
      <c r="FZ57" s="652"/>
      <c r="GA57" s="652"/>
      <c r="GB57" s="652"/>
      <c r="GC57" s="652"/>
      <c r="GD57" s="652"/>
      <c r="GE57" s="652"/>
      <c r="GF57" s="652"/>
      <c r="GG57" s="652"/>
      <c r="GH57" s="652"/>
      <c r="GI57" s="652"/>
      <c r="GJ57" s="118"/>
      <c r="GK57" s="118"/>
      <c r="GL57" s="118"/>
    </row>
    <row r="58" spans="1:194" ht="6.75" customHeight="1">
      <c r="A58" s="30" t="s">
        <v>127</v>
      </c>
      <c r="B58" s="30"/>
      <c r="C58" s="30"/>
      <c r="D58" s="30"/>
      <c r="E58" s="30"/>
      <c r="F58" s="30"/>
      <c r="G58" s="30"/>
      <c r="H58" s="30"/>
      <c r="I58" s="30"/>
      <c r="J58" s="30"/>
      <c r="K58" s="181"/>
      <c r="L58" s="221" t="s">
        <v>50</v>
      </c>
      <c r="M58" s="117"/>
      <c r="N58" s="117"/>
      <c r="O58" s="117"/>
      <c r="P58" s="117"/>
      <c r="Q58" s="117"/>
      <c r="R58" s="117"/>
      <c r="S58" s="117"/>
      <c r="T58" s="117"/>
      <c r="U58" s="117"/>
      <c r="V58" s="117"/>
      <c r="W58" s="412"/>
      <c r="X58" s="221" t="s">
        <v>73</v>
      </c>
      <c r="Y58" s="117"/>
      <c r="Z58" s="117"/>
      <c r="AA58" s="117"/>
      <c r="AB58" s="117"/>
      <c r="AC58" s="117"/>
      <c r="AD58" s="117"/>
      <c r="AE58" s="117"/>
      <c r="AF58" s="117"/>
      <c r="AG58" s="117"/>
      <c r="AH58" s="117"/>
      <c r="AI58" s="117"/>
      <c r="AJ58" s="412"/>
      <c r="AK58" s="221" t="s">
        <v>183</v>
      </c>
      <c r="AL58" s="546"/>
      <c r="AM58" s="546"/>
      <c r="AN58" s="546"/>
      <c r="AO58" s="546"/>
      <c r="AP58" s="546"/>
      <c r="AQ58" s="546"/>
      <c r="AR58" s="546"/>
      <c r="AS58" s="546"/>
      <c r="AT58" s="546"/>
      <c r="AU58" s="546"/>
      <c r="AV58" s="546"/>
      <c r="AW58" s="546"/>
      <c r="AX58" s="546"/>
      <c r="AY58" s="546"/>
      <c r="AZ58" s="546"/>
      <c r="BA58" s="546" t="s">
        <v>165</v>
      </c>
      <c r="BB58" s="557"/>
      <c r="BC58" s="765" t="s">
        <v>22</v>
      </c>
      <c r="BD58" s="776"/>
      <c r="BE58" s="776"/>
      <c r="BF58" s="776"/>
      <c r="BG58" s="776"/>
      <c r="BH58" s="776"/>
      <c r="BI58" s="776"/>
      <c r="BJ58" s="776"/>
      <c r="BK58" s="776"/>
      <c r="BL58" s="776"/>
      <c r="BM58" s="776"/>
      <c r="BN58" s="776"/>
      <c r="BO58" s="776"/>
      <c r="BP58" s="776"/>
      <c r="BQ58" s="776"/>
      <c r="BR58" s="546" t="s">
        <v>165</v>
      </c>
      <c r="BS58" s="557"/>
      <c r="BT58" s="229" t="s">
        <v>489</v>
      </c>
      <c r="BU58" s="285"/>
      <c r="BV58" s="285"/>
      <c r="BW58" s="285"/>
      <c r="BX58" s="285"/>
      <c r="BY58" s="285"/>
      <c r="BZ58" s="285"/>
      <c r="CA58" s="285"/>
      <c r="CB58" s="285"/>
      <c r="CC58" s="285"/>
      <c r="CD58" s="285"/>
      <c r="CE58" s="285"/>
      <c r="CF58" s="285"/>
      <c r="CG58" s="285"/>
      <c r="CH58" s="285"/>
      <c r="CI58" s="285"/>
      <c r="CJ58" s="285"/>
      <c r="CK58" s="285"/>
      <c r="CL58" s="285"/>
      <c r="CM58" s="285"/>
      <c r="CN58" s="285"/>
      <c r="CO58" s="285"/>
      <c r="CP58" s="285"/>
      <c r="CQ58" s="285"/>
      <c r="CR58" s="546" t="s">
        <v>165</v>
      </c>
      <c r="CS58" s="557"/>
      <c r="CT58" s="1145"/>
      <c r="CV58" s="1145"/>
      <c r="CW58" s="1145"/>
      <c r="CX58" s="1145"/>
      <c r="CY58" s="1145"/>
      <c r="CZ58" s="1145"/>
      <c r="DA58" s="1145"/>
      <c r="DB58" s="1145"/>
      <c r="DC58" s="1145"/>
      <c r="DD58" s="1145"/>
      <c r="DE58" s="1145"/>
      <c r="DF58" s="274"/>
      <c r="DG58" s="274"/>
      <c r="DH58" s="274"/>
      <c r="DI58" s="274"/>
      <c r="DJ58" s="274"/>
      <c r="DK58" s="274"/>
      <c r="DL58" s="274"/>
      <c r="DM58" s="274"/>
      <c r="DN58" s="274"/>
      <c r="DO58" s="274"/>
      <c r="DP58" s="274"/>
      <c r="DQ58" s="274"/>
      <c r="DR58" s="274"/>
      <c r="DS58" s="274"/>
      <c r="DT58" s="274"/>
      <c r="DU58" s="274"/>
      <c r="DV58" s="274"/>
      <c r="DW58" s="274"/>
      <c r="DX58" s="274"/>
      <c r="DY58" s="274"/>
      <c r="DZ58" s="274"/>
      <c r="EA58" s="274"/>
      <c r="EB58" s="274"/>
      <c r="EC58" s="274"/>
      <c r="ED58" s="274"/>
      <c r="EE58" s="274"/>
      <c r="EF58" s="274"/>
      <c r="EG58" s="274"/>
      <c r="EH58" s="274"/>
      <c r="EI58" s="274"/>
      <c r="EJ58" s="274"/>
      <c r="EK58" s="274"/>
      <c r="EL58" s="274"/>
      <c r="EM58" s="274"/>
      <c r="EN58" s="274"/>
      <c r="EO58" s="274"/>
      <c r="EP58" s="1165"/>
      <c r="EQ58" s="1165"/>
      <c r="ER58" s="1165"/>
      <c r="ES58" s="1165"/>
      <c r="ET58" s="1168"/>
      <c r="EU58" s="1168"/>
      <c r="EV58" s="1168"/>
      <c r="EW58" s="1168"/>
      <c r="EX58" s="1168"/>
      <c r="EY58" s="1168"/>
      <c r="EZ58" s="1168"/>
      <c r="FA58" s="1168"/>
      <c r="FB58" s="1168"/>
      <c r="FC58" s="1168"/>
      <c r="FD58" s="1168"/>
      <c r="FE58" s="1168"/>
      <c r="FF58" s="1168"/>
      <c r="FG58" s="1168"/>
      <c r="FH58" s="1168"/>
      <c r="FI58" s="1168"/>
      <c r="FJ58" s="1168"/>
      <c r="FK58" s="1168"/>
      <c r="FL58" s="1168"/>
      <c r="FM58" s="1168"/>
      <c r="FN58" s="1173"/>
      <c r="FO58" s="1173"/>
      <c r="FP58" s="1173"/>
      <c r="FQ58" s="1173"/>
      <c r="FR58" s="1173"/>
      <c r="FS58" s="1173"/>
      <c r="FT58" s="1173"/>
      <c r="FU58" s="1173"/>
      <c r="FV58" s="1173"/>
      <c r="FW58" s="1173"/>
      <c r="FX58" s="1173"/>
      <c r="FY58" s="1173"/>
      <c r="FZ58" s="1173"/>
      <c r="GA58" s="1173"/>
      <c r="GB58" s="1173"/>
      <c r="GC58" s="1173"/>
      <c r="GD58" s="1173"/>
      <c r="GE58" s="1173"/>
      <c r="GF58" s="1173"/>
      <c r="GG58" s="1173"/>
      <c r="GH58" s="1173"/>
      <c r="GI58" s="1173"/>
      <c r="GJ58" s="1173"/>
      <c r="GK58" s="1173"/>
      <c r="GL58" s="1173"/>
    </row>
    <row r="59" spans="1:194" ht="6.75" customHeight="1">
      <c r="A59" s="30"/>
      <c r="B59" s="30"/>
      <c r="C59" s="30"/>
      <c r="D59" s="30"/>
      <c r="E59" s="30"/>
      <c r="F59" s="30"/>
      <c r="G59" s="30"/>
      <c r="H59" s="30"/>
      <c r="I59" s="30"/>
      <c r="J59" s="30"/>
      <c r="K59" s="181"/>
      <c r="L59" s="33"/>
      <c r="M59" s="119"/>
      <c r="N59" s="119"/>
      <c r="O59" s="119"/>
      <c r="P59" s="119"/>
      <c r="Q59" s="119"/>
      <c r="R59" s="119"/>
      <c r="S59" s="119"/>
      <c r="T59" s="119"/>
      <c r="U59" s="119"/>
      <c r="V59" s="119"/>
      <c r="W59" s="413"/>
      <c r="X59" s="33"/>
      <c r="Y59" s="119"/>
      <c r="Z59" s="119"/>
      <c r="AA59" s="119"/>
      <c r="AB59" s="119"/>
      <c r="AC59" s="119"/>
      <c r="AD59" s="119"/>
      <c r="AE59" s="119"/>
      <c r="AF59" s="119"/>
      <c r="AG59" s="119"/>
      <c r="AH59" s="119"/>
      <c r="AI59" s="119"/>
      <c r="AJ59" s="413"/>
      <c r="AK59" s="565"/>
      <c r="AL59" s="547"/>
      <c r="AM59" s="547"/>
      <c r="AN59" s="547"/>
      <c r="AO59" s="547"/>
      <c r="AP59" s="547"/>
      <c r="AQ59" s="547"/>
      <c r="AR59" s="547"/>
      <c r="AS59" s="547"/>
      <c r="AT59" s="547"/>
      <c r="AU59" s="547"/>
      <c r="AV59" s="547"/>
      <c r="AW59" s="547"/>
      <c r="AX59" s="547"/>
      <c r="AY59" s="547"/>
      <c r="AZ59" s="547"/>
      <c r="BA59" s="547"/>
      <c r="BB59" s="558"/>
      <c r="BC59" s="766"/>
      <c r="BD59" s="777"/>
      <c r="BE59" s="777"/>
      <c r="BF59" s="777"/>
      <c r="BG59" s="777"/>
      <c r="BH59" s="777"/>
      <c r="BI59" s="777"/>
      <c r="BJ59" s="777"/>
      <c r="BK59" s="777"/>
      <c r="BL59" s="777"/>
      <c r="BM59" s="777"/>
      <c r="BN59" s="777"/>
      <c r="BO59" s="777"/>
      <c r="BP59" s="777"/>
      <c r="BQ59" s="777"/>
      <c r="BR59" s="547"/>
      <c r="BS59" s="558"/>
      <c r="BT59" s="230"/>
      <c r="BU59" s="286"/>
      <c r="BV59" s="286"/>
      <c r="BW59" s="286"/>
      <c r="BX59" s="286"/>
      <c r="BY59" s="286"/>
      <c r="BZ59" s="286"/>
      <c r="CA59" s="286"/>
      <c r="CB59" s="286"/>
      <c r="CC59" s="286"/>
      <c r="CD59" s="286"/>
      <c r="CE59" s="286"/>
      <c r="CF59" s="286"/>
      <c r="CG59" s="286"/>
      <c r="CH59" s="286"/>
      <c r="CI59" s="286"/>
      <c r="CJ59" s="286"/>
      <c r="CK59" s="286"/>
      <c r="CL59" s="286"/>
      <c r="CM59" s="286"/>
      <c r="CN59" s="286"/>
      <c r="CO59" s="286"/>
      <c r="CP59" s="286"/>
      <c r="CQ59" s="286"/>
      <c r="CR59" s="547"/>
      <c r="CS59" s="558"/>
      <c r="CT59" s="1145"/>
      <c r="CV59" s="1145"/>
      <c r="CW59" s="1145"/>
      <c r="CX59" s="1145"/>
      <c r="CY59" s="1145"/>
      <c r="CZ59" s="1145"/>
      <c r="DA59" s="1145"/>
      <c r="DB59" s="1145"/>
      <c r="DC59" s="1145"/>
      <c r="DD59" s="1145"/>
      <c r="DE59" s="1145"/>
      <c r="DF59" s="274"/>
      <c r="DG59" s="274"/>
      <c r="DH59" s="274"/>
      <c r="DI59" s="274"/>
      <c r="DJ59" s="274"/>
      <c r="DK59" s="274"/>
      <c r="DL59" s="274"/>
      <c r="DM59" s="274"/>
      <c r="DN59" s="274"/>
      <c r="DO59" s="274"/>
      <c r="DP59" s="274"/>
      <c r="DQ59" s="274"/>
      <c r="DR59" s="274"/>
      <c r="DS59" s="274"/>
      <c r="DT59" s="274"/>
      <c r="DU59" s="274"/>
      <c r="DV59" s="274"/>
      <c r="DW59" s="274"/>
      <c r="DX59" s="274"/>
      <c r="DY59" s="274"/>
      <c r="DZ59" s="274"/>
      <c r="EA59" s="274"/>
      <c r="EB59" s="274"/>
      <c r="EC59" s="274"/>
      <c r="ED59" s="274"/>
      <c r="EE59" s="274"/>
      <c r="EF59" s="274"/>
      <c r="EG59" s="274"/>
      <c r="EH59" s="274"/>
      <c r="EI59" s="274"/>
      <c r="EJ59" s="274"/>
      <c r="EK59" s="274"/>
      <c r="EL59" s="274"/>
      <c r="EM59" s="274"/>
      <c r="EN59" s="274"/>
      <c r="EO59" s="274"/>
      <c r="EP59" s="1165"/>
      <c r="EQ59" s="1165"/>
      <c r="ER59" s="1165"/>
      <c r="ES59" s="1165"/>
      <c r="ET59" s="1168"/>
      <c r="EU59" s="1168"/>
      <c r="EV59" s="1168"/>
      <c r="EW59" s="1168"/>
      <c r="EX59" s="1168"/>
      <c r="EY59" s="1168"/>
      <c r="EZ59" s="1168"/>
      <c r="FA59" s="1168"/>
      <c r="FB59" s="1168"/>
      <c r="FC59" s="1168"/>
      <c r="FD59" s="1168"/>
      <c r="FE59" s="1168"/>
      <c r="FF59" s="1168"/>
      <c r="FG59" s="1168"/>
      <c r="FH59" s="1168"/>
      <c r="FI59" s="1168"/>
      <c r="FJ59" s="1168"/>
      <c r="FK59" s="1168"/>
      <c r="FL59" s="1168"/>
      <c r="FM59" s="1168"/>
      <c r="FN59" s="1173"/>
      <c r="FO59" s="1173"/>
      <c r="FP59" s="1173"/>
      <c r="FQ59" s="1173"/>
      <c r="FR59" s="1173"/>
      <c r="FS59" s="1173"/>
      <c r="FT59" s="1173"/>
      <c r="FU59" s="1173"/>
      <c r="FV59" s="1173"/>
      <c r="FW59" s="1173"/>
      <c r="FX59" s="1173"/>
      <c r="FY59" s="1173"/>
      <c r="FZ59" s="1173"/>
      <c r="GA59" s="1173"/>
      <c r="GB59" s="1173"/>
      <c r="GC59" s="1173"/>
      <c r="GD59" s="1173"/>
      <c r="GE59" s="1173"/>
      <c r="GF59" s="1173"/>
      <c r="GG59" s="1173"/>
      <c r="GH59" s="1173"/>
      <c r="GI59" s="1173"/>
      <c r="GJ59" s="1173"/>
      <c r="GK59" s="1173"/>
      <c r="GL59" s="1173"/>
    </row>
    <row r="60" spans="1:194" ht="6.75" customHeight="1">
      <c r="A60" s="30"/>
      <c r="B60" s="30"/>
      <c r="C60" s="30"/>
      <c r="D60" s="30"/>
      <c r="E60" s="30"/>
      <c r="F60" s="30"/>
      <c r="G60" s="30"/>
      <c r="H60" s="30"/>
      <c r="I60" s="30"/>
      <c r="J60" s="30"/>
      <c r="K60" s="181"/>
      <c r="L60" s="222"/>
      <c r="M60" s="278"/>
      <c r="N60" s="278"/>
      <c r="O60" s="278"/>
      <c r="P60" s="278"/>
      <c r="Q60" s="278"/>
      <c r="R60" s="278"/>
      <c r="S60" s="278"/>
      <c r="T60" s="278"/>
      <c r="U60" s="278"/>
      <c r="V60" s="278"/>
      <c r="W60" s="278"/>
      <c r="X60" s="423"/>
      <c r="Y60" s="427"/>
      <c r="Z60" s="427"/>
      <c r="AA60" s="427"/>
      <c r="AB60" s="427"/>
      <c r="AC60" s="427"/>
      <c r="AD60" s="427"/>
      <c r="AE60" s="427"/>
      <c r="AF60" s="427"/>
      <c r="AG60" s="427"/>
      <c r="AH60" s="427"/>
      <c r="AI60" s="427"/>
      <c r="AJ60" s="559"/>
      <c r="AK60" s="566">
        <v>146</v>
      </c>
      <c r="AL60" s="572"/>
      <c r="AM60" s="580"/>
      <c r="AN60" s="212"/>
      <c r="AO60" s="329"/>
      <c r="AP60" s="329"/>
      <c r="AQ60" s="329"/>
      <c r="AR60" s="329"/>
      <c r="AS60" s="329"/>
      <c r="AT60" s="329"/>
      <c r="AU60" s="329"/>
      <c r="AV60" s="329"/>
      <c r="AW60" s="329"/>
      <c r="AX60" s="329"/>
      <c r="AY60" s="329"/>
      <c r="AZ60" s="329"/>
      <c r="BA60" s="329"/>
      <c r="BB60" s="520"/>
      <c r="BC60" s="566">
        <v>147</v>
      </c>
      <c r="BD60" s="572"/>
      <c r="BE60" s="580"/>
      <c r="BF60" s="212"/>
      <c r="BG60" s="329"/>
      <c r="BH60" s="329"/>
      <c r="BI60" s="329"/>
      <c r="BJ60" s="329"/>
      <c r="BK60" s="329"/>
      <c r="BL60" s="329"/>
      <c r="BM60" s="329"/>
      <c r="BN60" s="329"/>
      <c r="BO60" s="329"/>
      <c r="BP60" s="329"/>
      <c r="BQ60" s="329"/>
      <c r="BR60" s="329"/>
      <c r="BS60" s="520"/>
      <c r="BT60" s="220">
        <v>148</v>
      </c>
      <c r="BU60" s="220"/>
      <c r="BV60" s="220"/>
      <c r="BW60" s="533" t="str">
        <f>IF(AND(AN60="",BF60=""),"",AN60-BF60)</f>
        <v/>
      </c>
      <c r="BX60" s="533"/>
      <c r="BY60" s="533"/>
      <c r="BZ60" s="533"/>
      <c r="CA60" s="533"/>
      <c r="CB60" s="533"/>
      <c r="CC60" s="533"/>
      <c r="CD60" s="533"/>
      <c r="CE60" s="533"/>
      <c r="CF60" s="533"/>
      <c r="CG60" s="533"/>
      <c r="CH60" s="533"/>
      <c r="CI60" s="533"/>
      <c r="CJ60" s="533"/>
      <c r="CK60" s="533"/>
      <c r="CL60" s="533"/>
      <c r="CM60" s="533"/>
      <c r="CN60" s="533"/>
      <c r="CO60" s="533"/>
      <c r="CP60" s="533"/>
      <c r="CQ60" s="533"/>
      <c r="CR60" s="533"/>
      <c r="CS60" s="533"/>
      <c r="CT60" s="1145"/>
      <c r="CV60" s="1145"/>
      <c r="CW60" s="1145"/>
      <c r="CX60" s="1145"/>
      <c r="CY60" s="1145"/>
      <c r="CZ60" s="1145"/>
      <c r="DA60" s="1145"/>
      <c r="DB60" s="1145"/>
      <c r="DC60" s="1145"/>
      <c r="DD60" s="1145"/>
      <c r="DE60" s="1145"/>
      <c r="DF60" s="274"/>
      <c r="DG60" s="274"/>
      <c r="DH60" s="274"/>
      <c r="DI60" s="274"/>
      <c r="DJ60" s="274"/>
      <c r="DK60" s="274"/>
      <c r="DL60" s="274"/>
      <c r="DM60" s="274"/>
      <c r="DN60" s="274"/>
      <c r="DO60" s="274"/>
      <c r="DP60" s="274"/>
      <c r="DQ60" s="274"/>
      <c r="DR60" s="274"/>
      <c r="DS60" s="274"/>
      <c r="DT60" s="274"/>
      <c r="DU60" s="274"/>
      <c r="DV60" s="274"/>
      <c r="DW60" s="274"/>
      <c r="DX60" s="274"/>
      <c r="DY60" s="274"/>
      <c r="DZ60" s="274"/>
      <c r="EA60" s="274"/>
      <c r="EB60" s="274"/>
      <c r="EC60" s="274"/>
      <c r="ED60" s="274"/>
      <c r="EE60" s="274"/>
      <c r="EF60" s="274"/>
      <c r="EG60" s="274"/>
      <c r="EH60" s="274"/>
      <c r="EI60" s="274"/>
      <c r="EJ60" s="274"/>
      <c r="EK60" s="274"/>
      <c r="EL60" s="274"/>
      <c r="EM60" s="274"/>
      <c r="EN60" s="274"/>
      <c r="EO60" s="274"/>
      <c r="EP60" s="1165"/>
      <c r="EQ60" s="1165"/>
      <c r="ER60" s="1165"/>
      <c r="ES60" s="1165"/>
      <c r="ET60" s="1168"/>
      <c r="EU60" s="1168"/>
      <c r="EV60" s="1168"/>
      <c r="EW60" s="1168"/>
      <c r="EX60" s="1168"/>
      <c r="EY60" s="1168"/>
      <c r="EZ60" s="1168"/>
      <c r="FA60" s="1168"/>
      <c r="FB60" s="1168"/>
      <c r="FC60" s="1168"/>
      <c r="FD60" s="1168"/>
      <c r="FE60" s="1168"/>
      <c r="FF60" s="1168"/>
      <c r="FG60" s="1168"/>
      <c r="FH60" s="1168"/>
      <c r="FI60" s="1168"/>
      <c r="FJ60" s="1168"/>
      <c r="FK60" s="1168"/>
      <c r="FL60" s="1168"/>
      <c r="FM60" s="1168"/>
      <c r="FN60" s="1173"/>
      <c r="FO60" s="1173"/>
      <c r="FP60" s="1173"/>
      <c r="FQ60" s="1173"/>
      <c r="FR60" s="1173"/>
      <c r="FS60" s="1173"/>
      <c r="FT60" s="1173"/>
      <c r="FU60" s="1173"/>
      <c r="FV60" s="1173"/>
      <c r="FW60" s="1173"/>
      <c r="FX60" s="1173"/>
      <c r="FY60" s="1173"/>
      <c r="FZ60" s="1173"/>
      <c r="GA60" s="1173"/>
      <c r="GB60" s="1173"/>
      <c r="GC60" s="1173"/>
      <c r="GD60" s="1173"/>
      <c r="GE60" s="1173"/>
      <c r="GF60" s="1173"/>
      <c r="GG60" s="1173"/>
      <c r="GH60" s="1173"/>
      <c r="GI60" s="1173"/>
      <c r="GJ60" s="1173"/>
      <c r="GK60" s="1173"/>
      <c r="GL60" s="1173"/>
    </row>
    <row r="61" spans="1:194" ht="6.75" customHeight="1">
      <c r="A61" s="30"/>
      <c r="B61" s="30"/>
      <c r="C61" s="30"/>
      <c r="D61" s="30"/>
      <c r="E61" s="30"/>
      <c r="F61" s="30"/>
      <c r="G61" s="30"/>
      <c r="H61" s="30"/>
      <c r="I61" s="30"/>
      <c r="J61" s="30"/>
      <c r="K61" s="181"/>
      <c r="L61" s="223"/>
      <c r="M61" s="279"/>
      <c r="N61" s="279"/>
      <c r="O61" s="279"/>
      <c r="P61" s="279"/>
      <c r="Q61" s="279"/>
      <c r="R61" s="279"/>
      <c r="S61" s="279"/>
      <c r="T61" s="279"/>
      <c r="U61" s="279"/>
      <c r="V61" s="279"/>
      <c r="W61" s="279"/>
      <c r="X61" s="424"/>
      <c r="Y61" s="428"/>
      <c r="Z61" s="428"/>
      <c r="AA61" s="428"/>
      <c r="AB61" s="428"/>
      <c r="AC61" s="428"/>
      <c r="AD61" s="428"/>
      <c r="AE61" s="428"/>
      <c r="AF61" s="428"/>
      <c r="AG61" s="428"/>
      <c r="AH61" s="428"/>
      <c r="AI61" s="428"/>
      <c r="AJ61" s="560"/>
      <c r="AK61" s="567"/>
      <c r="AL61" s="573"/>
      <c r="AM61" s="581"/>
      <c r="AN61" s="317"/>
      <c r="AO61" s="330"/>
      <c r="AP61" s="330"/>
      <c r="AQ61" s="330"/>
      <c r="AR61" s="330"/>
      <c r="AS61" s="330"/>
      <c r="AT61" s="330"/>
      <c r="AU61" s="330"/>
      <c r="AV61" s="330"/>
      <c r="AW61" s="330"/>
      <c r="AX61" s="330"/>
      <c r="AY61" s="330"/>
      <c r="AZ61" s="330"/>
      <c r="BA61" s="330"/>
      <c r="BB61" s="521"/>
      <c r="BC61" s="567"/>
      <c r="BD61" s="573"/>
      <c r="BE61" s="581"/>
      <c r="BF61" s="317"/>
      <c r="BG61" s="330"/>
      <c r="BH61" s="330"/>
      <c r="BI61" s="330"/>
      <c r="BJ61" s="330"/>
      <c r="BK61" s="330"/>
      <c r="BL61" s="330"/>
      <c r="BM61" s="330"/>
      <c r="BN61" s="330"/>
      <c r="BO61" s="330"/>
      <c r="BP61" s="330"/>
      <c r="BQ61" s="330"/>
      <c r="BR61" s="330"/>
      <c r="BS61" s="521"/>
      <c r="BT61" s="220"/>
      <c r="BU61" s="220"/>
      <c r="BV61" s="220"/>
      <c r="BW61" s="533"/>
      <c r="BX61" s="533"/>
      <c r="BY61" s="533"/>
      <c r="BZ61" s="533"/>
      <c r="CA61" s="533"/>
      <c r="CB61" s="533"/>
      <c r="CC61" s="533"/>
      <c r="CD61" s="533"/>
      <c r="CE61" s="533"/>
      <c r="CF61" s="533"/>
      <c r="CG61" s="533"/>
      <c r="CH61" s="533"/>
      <c r="CI61" s="533"/>
      <c r="CJ61" s="533"/>
      <c r="CK61" s="533"/>
      <c r="CL61" s="533"/>
      <c r="CM61" s="533"/>
      <c r="CN61" s="533"/>
      <c r="CO61" s="533"/>
      <c r="CP61" s="533"/>
      <c r="CQ61" s="533"/>
      <c r="CR61" s="533"/>
      <c r="CS61" s="533"/>
      <c r="CT61" s="367"/>
      <c r="CV61" s="367"/>
      <c r="CW61" s="367"/>
      <c r="CX61" s="367"/>
      <c r="CY61" s="367"/>
      <c r="CZ61" s="367"/>
      <c r="DA61" s="367"/>
      <c r="DB61" s="367"/>
      <c r="DC61" s="367"/>
      <c r="DD61" s="367"/>
      <c r="DE61" s="367"/>
      <c r="DF61" s="274"/>
      <c r="DG61" s="274"/>
      <c r="DH61" s="274"/>
      <c r="DI61" s="274"/>
      <c r="DJ61" s="274"/>
      <c r="DK61" s="274"/>
      <c r="DL61" s="274"/>
      <c r="DM61" s="274"/>
      <c r="DN61" s="274"/>
      <c r="DO61" s="274"/>
      <c r="DP61" s="274"/>
      <c r="DQ61" s="274"/>
      <c r="DR61" s="274"/>
      <c r="DS61" s="274"/>
      <c r="DT61" s="274"/>
      <c r="DU61" s="274"/>
      <c r="DV61" s="274"/>
      <c r="DW61" s="274"/>
      <c r="DX61" s="274"/>
      <c r="DY61" s="274"/>
      <c r="DZ61" s="274"/>
      <c r="EA61" s="274"/>
      <c r="EB61" s="274"/>
      <c r="EC61" s="274"/>
      <c r="ED61" s="274"/>
      <c r="EE61" s="274"/>
      <c r="EF61" s="274"/>
      <c r="EG61" s="274"/>
      <c r="EH61" s="274"/>
      <c r="EI61" s="274"/>
      <c r="EJ61" s="274"/>
      <c r="EK61" s="274"/>
      <c r="EL61" s="274"/>
      <c r="EM61" s="274"/>
      <c r="EN61" s="274"/>
      <c r="EO61" s="274"/>
      <c r="EP61" s="1165"/>
      <c r="EQ61" s="1165"/>
      <c r="ER61" s="1165"/>
      <c r="ES61" s="1165"/>
      <c r="ET61" s="1168"/>
      <c r="EU61" s="1168"/>
      <c r="EV61" s="1168"/>
      <c r="EW61" s="1168"/>
      <c r="EX61" s="1168"/>
      <c r="EY61" s="1168"/>
      <c r="EZ61" s="1168"/>
      <c r="FA61" s="1168"/>
      <c r="FB61" s="1168"/>
      <c r="FC61" s="1168"/>
      <c r="FD61" s="1168"/>
      <c r="FE61" s="1168"/>
      <c r="FF61" s="1168"/>
      <c r="FG61" s="1168"/>
      <c r="FH61" s="1168"/>
      <c r="FI61" s="1168"/>
      <c r="FJ61" s="1168"/>
      <c r="FK61" s="1168"/>
      <c r="FL61" s="1168"/>
      <c r="FM61" s="1168"/>
      <c r="FN61" s="1173"/>
      <c r="FO61" s="1173"/>
      <c r="FP61" s="1173"/>
      <c r="FQ61" s="1173"/>
      <c r="FR61" s="1173"/>
      <c r="FS61" s="1173"/>
      <c r="FT61" s="1173"/>
      <c r="FU61" s="1173"/>
      <c r="FV61" s="1173"/>
      <c r="FW61" s="1173"/>
      <c r="FX61" s="1173"/>
      <c r="FY61" s="1173"/>
      <c r="FZ61" s="1173"/>
      <c r="GA61" s="1173"/>
      <c r="GB61" s="1173"/>
      <c r="GC61" s="1173"/>
      <c r="GD61" s="1173"/>
      <c r="GE61" s="1173"/>
      <c r="GF61" s="1173"/>
      <c r="GG61" s="1173"/>
      <c r="GH61" s="1173"/>
      <c r="GI61" s="1173"/>
      <c r="GJ61" s="1173"/>
      <c r="GK61" s="1173"/>
      <c r="GL61" s="1173"/>
    </row>
    <row r="62" spans="1:194" ht="6.75" customHeight="1">
      <c r="A62" s="30"/>
      <c r="B62" s="30"/>
      <c r="C62" s="30"/>
      <c r="D62" s="30"/>
      <c r="E62" s="30"/>
      <c r="F62" s="30"/>
      <c r="G62" s="30"/>
      <c r="H62" s="30"/>
      <c r="I62" s="30"/>
      <c r="J62" s="30"/>
      <c r="K62" s="181"/>
      <c r="L62" s="224"/>
      <c r="M62" s="224"/>
      <c r="N62" s="224"/>
      <c r="O62" s="224"/>
      <c r="P62" s="224"/>
      <c r="Q62" s="224"/>
      <c r="R62" s="224"/>
      <c r="S62" s="224"/>
      <c r="T62" s="224"/>
      <c r="U62" s="224"/>
      <c r="V62" s="224"/>
      <c r="W62" s="224"/>
      <c r="X62" s="425"/>
      <c r="Y62" s="429"/>
      <c r="Z62" s="429"/>
      <c r="AA62" s="429"/>
      <c r="AB62" s="429"/>
      <c r="AC62" s="429"/>
      <c r="AD62" s="429"/>
      <c r="AE62" s="429"/>
      <c r="AF62" s="429"/>
      <c r="AG62" s="429"/>
      <c r="AH62" s="429"/>
      <c r="AI62" s="429"/>
      <c r="AJ62" s="561"/>
      <c r="AK62" s="568"/>
      <c r="AL62" s="574"/>
      <c r="AM62" s="582"/>
      <c r="AN62" s="318"/>
      <c r="AO62" s="331"/>
      <c r="AP62" s="331"/>
      <c r="AQ62" s="331"/>
      <c r="AR62" s="331"/>
      <c r="AS62" s="331"/>
      <c r="AT62" s="331"/>
      <c r="AU62" s="331"/>
      <c r="AV62" s="331"/>
      <c r="AW62" s="331"/>
      <c r="AX62" s="331"/>
      <c r="AY62" s="331"/>
      <c r="AZ62" s="331"/>
      <c r="BA62" s="331"/>
      <c r="BB62" s="522"/>
      <c r="BC62" s="568"/>
      <c r="BD62" s="574"/>
      <c r="BE62" s="582"/>
      <c r="BF62" s="318"/>
      <c r="BG62" s="331"/>
      <c r="BH62" s="331"/>
      <c r="BI62" s="331"/>
      <c r="BJ62" s="331"/>
      <c r="BK62" s="331"/>
      <c r="BL62" s="331"/>
      <c r="BM62" s="331"/>
      <c r="BN62" s="331"/>
      <c r="BO62" s="331"/>
      <c r="BP62" s="331"/>
      <c r="BQ62" s="331"/>
      <c r="BR62" s="331"/>
      <c r="BS62" s="522"/>
      <c r="BT62" s="220"/>
      <c r="BU62" s="220"/>
      <c r="BV62" s="220"/>
      <c r="BW62" s="533"/>
      <c r="BX62" s="533"/>
      <c r="BY62" s="533"/>
      <c r="BZ62" s="533"/>
      <c r="CA62" s="533"/>
      <c r="CB62" s="533"/>
      <c r="CC62" s="533"/>
      <c r="CD62" s="533"/>
      <c r="CE62" s="533"/>
      <c r="CF62" s="533"/>
      <c r="CG62" s="533"/>
      <c r="CH62" s="533"/>
      <c r="CI62" s="533"/>
      <c r="CJ62" s="533"/>
      <c r="CK62" s="533"/>
      <c r="CL62" s="533"/>
      <c r="CM62" s="533"/>
      <c r="CN62" s="533"/>
      <c r="CO62" s="533"/>
      <c r="CP62" s="533"/>
      <c r="CQ62" s="533"/>
      <c r="CR62" s="533"/>
      <c r="CS62" s="533"/>
      <c r="CT62" s="367"/>
      <c r="CU62" s="367"/>
      <c r="CV62" s="367"/>
      <c r="CW62" s="367"/>
      <c r="CX62" s="367"/>
      <c r="CY62" s="367"/>
      <c r="CZ62" s="367"/>
      <c r="DA62" s="367"/>
      <c r="DB62" s="367"/>
      <c r="DC62" s="367"/>
      <c r="DD62" s="367"/>
      <c r="DE62" s="367"/>
      <c r="DF62" s="274"/>
      <c r="DG62" s="274"/>
      <c r="DH62" s="274"/>
      <c r="DI62" s="274"/>
      <c r="DJ62" s="274"/>
      <c r="DK62" s="274"/>
      <c r="DL62" s="274"/>
      <c r="DM62" s="274"/>
      <c r="DN62" s="274"/>
      <c r="DO62" s="274"/>
      <c r="DP62" s="274"/>
      <c r="DQ62" s="274"/>
      <c r="DR62" s="274"/>
      <c r="DS62" s="274"/>
      <c r="DT62" s="274"/>
      <c r="DU62" s="274"/>
      <c r="DV62" s="274"/>
      <c r="DW62" s="274"/>
      <c r="DX62" s="274"/>
      <c r="DY62" s="274"/>
      <c r="DZ62" s="274"/>
      <c r="EA62" s="274"/>
      <c r="EB62" s="274"/>
      <c r="EC62" s="274"/>
      <c r="ED62" s="274"/>
      <c r="EE62" s="274"/>
      <c r="EF62" s="274"/>
      <c r="EG62" s="274"/>
      <c r="EH62" s="274"/>
      <c r="EI62" s="274"/>
      <c r="EJ62" s="274"/>
      <c r="EK62" s="274"/>
      <c r="EL62" s="274"/>
      <c r="EM62" s="274"/>
      <c r="EN62" s="274"/>
      <c r="EO62" s="274"/>
      <c r="EP62" s="1165"/>
      <c r="EQ62" s="1165"/>
      <c r="ER62" s="1165"/>
      <c r="ES62" s="1165"/>
      <c r="ET62" s="1168"/>
      <c r="EU62" s="1168"/>
      <c r="EV62" s="1168"/>
      <c r="EW62" s="1168"/>
      <c r="EX62" s="1168"/>
      <c r="EY62" s="1168"/>
      <c r="EZ62" s="1168"/>
      <c r="FA62" s="1168"/>
      <c r="FB62" s="1168"/>
      <c r="FC62" s="1168"/>
      <c r="FD62" s="1168"/>
      <c r="FE62" s="1168"/>
      <c r="FF62" s="1168"/>
      <c r="FG62" s="1168"/>
      <c r="FH62" s="1168"/>
      <c r="FI62" s="1168"/>
      <c r="FJ62" s="1168"/>
      <c r="FK62" s="1168"/>
      <c r="FL62" s="1168"/>
      <c r="FM62" s="1168"/>
      <c r="FN62" s="1173"/>
      <c r="FO62" s="1173"/>
      <c r="FP62" s="1173"/>
      <c r="FQ62" s="1173"/>
      <c r="FR62" s="1173"/>
      <c r="FS62" s="1173"/>
      <c r="FT62" s="1173"/>
      <c r="FU62" s="1173"/>
      <c r="FV62" s="1173"/>
      <c r="FW62" s="1173"/>
      <c r="FX62" s="1173"/>
      <c r="FY62" s="1173"/>
      <c r="FZ62" s="1173"/>
      <c r="GA62" s="1173"/>
      <c r="GB62" s="1173"/>
      <c r="GC62" s="1173"/>
      <c r="GD62" s="1173"/>
      <c r="GE62" s="1173"/>
      <c r="GF62" s="1173"/>
      <c r="GG62" s="1173"/>
      <c r="GH62" s="1173"/>
      <c r="GI62" s="1173"/>
      <c r="GJ62" s="1173"/>
      <c r="GK62" s="1173"/>
      <c r="GL62" s="1173"/>
    </row>
    <row r="63" spans="1:194" ht="6.75" customHeight="1">
      <c r="A63" s="31" t="s">
        <v>116</v>
      </c>
      <c r="B63" s="117"/>
      <c r="C63" s="117"/>
      <c r="D63" s="117"/>
      <c r="E63" s="117"/>
      <c r="F63" s="117"/>
      <c r="G63" s="117"/>
      <c r="H63" s="117"/>
      <c r="I63" s="117"/>
      <c r="J63" s="117"/>
      <c r="K63" s="117"/>
      <c r="L63" s="41" t="s">
        <v>478</v>
      </c>
      <c r="M63" s="280"/>
      <c r="N63" s="280"/>
      <c r="O63" s="280"/>
      <c r="P63" s="280"/>
      <c r="Q63" s="280"/>
      <c r="R63" s="280"/>
      <c r="S63" s="280"/>
      <c r="T63" s="280"/>
      <c r="U63" s="280"/>
      <c r="V63" s="280"/>
      <c r="W63" s="280"/>
      <c r="X63" s="280"/>
      <c r="Y63" s="280"/>
      <c r="Z63" s="280"/>
      <c r="AA63" s="280"/>
      <c r="AB63" s="280"/>
      <c r="AC63" s="280"/>
      <c r="AD63" s="280"/>
      <c r="AE63" s="280"/>
      <c r="AF63" s="280"/>
      <c r="AG63" s="280"/>
      <c r="AH63" s="546" t="s">
        <v>165</v>
      </c>
      <c r="AI63" s="557"/>
      <c r="AJ63" s="41" t="s">
        <v>24</v>
      </c>
      <c r="AK63" s="280"/>
      <c r="AL63" s="280"/>
      <c r="AM63" s="280"/>
      <c r="AN63" s="280"/>
      <c r="AO63" s="280"/>
      <c r="AP63" s="280"/>
      <c r="AQ63" s="280"/>
      <c r="AR63" s="280"/>
      <c r="AS63" s="280"/>
      <c r="AT63" s="280"/>
      <c r="AU63" s="280"/>
      <c r="AV63" s="280"/>
      <c r="AW63" s="280"/>
      <c r="AX63" s="280"/>
      <c r="AY63" s="280"/>
      <c r="AZ63" s="280"/>
      <c r="BA63" s="280"/>
      <c r="BB63" s="280"/>
      <c r="BC63" s="280"/>
      <c r="BD63" s="280"/>
      <c r="BE63" s="280"/>
      <c r="BF63" s="546" t="s">
        <v>165</v>
      </c>
      <c r="BG63" s="557"/>
      <c r="BH63" s="787" t="s">
        <v>89</v>
      </c>
      <c r="BI63" s="796"/>
      <c r="BJ63" s="796"/>
      <c r="BK63" s="796"/>
      <c r="BL63" s="796"/>
      <c r="BM63" s="796"/>
      <c r="BN63" s="796"/>
      <c r="BO63" s="796"/>
      <c r="BP63" s="796"/>
      <c r="BQ63" s="796"/>
      <c r="BR63" s="796"/>
      <c r="BS63" s="796"/>
      <c r="BT63" s="796"/>
      <c r="BU63" s="796"/>
      <c r="BV63" s="796"/>
      <c r="BW63" s="796"/>
      <c r="BX63" s="796"/>
      <c r="BY63" s="796"/>
      <c r="BZ63" s="796"/>
      <c r="CA63" s="546" t="s">
        <v>165</v>
      </c>
      <c r="CB63" s="557"/>
      <c r="CC63" s="983" t="s">
        <v>0</v>
      </c>
      <c r="CD63" s="998"/>
      <c r="CE63" s="998"/>
      <c r="CF63" s="998"/>
      <c r="CG63" s="998"/>
      <c r="CH63" s="998"/>
      <c r="CI63" s="998"/>
      <c r="CJ63" s="998"/>
      <c r="CK63" s="998"/>
      <c r="CL63" s="998"/>
      <c r="CM63" s="998"/>
      <c r="CN63" s="998"/>
      <c r="CO63" s="998"/>
      <c r="CP63" s="998"/>
      <c r="CQ63" s="998"/>
      <c r="CR63" s="998"/>
      <c r="CS63" s="1108"/>
      <c r="CT63" s="367"/>
      <c r="CU63" s="367"/>
      <c r="CV63" s="367"/>
      <c r="CW63" s="367"/>
      <c r="CX63" s="367"/>
      <c r="CY63" s="367"/>
      <c r="CZ63" s="367"/>
      <c r="DA63" s="367"/>
      <c r="DB63" s="367"/>
      <c r="DC63" s="367"/>
      <c r="DD63" s="367"/>
      <c r="DE63" s="367"/>
      <c r="DF63" s="274"/>
      <c r="DG63" s="274"/>
      <c r="DH63" s="274"/>
      <c r="DI63" s="274"/>
      <c r="DJ63" s="274"/>
      <c r="DK63" s="274"/>
      <c r="DL63" s="274"/>
      <c r="DM63" s="274"/>
      <c r="DN63" s="274"/>
      <c r="DO63" s="274"/>
      <c r="DP63" s="274"/>
      <c r="DQ63" s="274"/>
      <c r="DR63" s="274"/>
      <c r="DS63" s="274"/>
      <c r="DT63" s="274"/>
      <c r="DU63" s="274"/>
      <c r="DV63" s="274"/>
      <c r="DW63" s="274"/>
      <c r="DX63" s="274"/>
      <c r="DY63" s="274"/>
      <c r="DZ63" s="274"/>
      <c r="EA63" s="274"/>
      <c r="EB63" s="274"/>
      <c r="EC63" s="274"/>
      <c r="ED63" s="274"/>
      <c r="EE63" s="274"/>
      <c r="EF63" s="274"/>
      <c r="EG63" s="274"/>
      <c r="EH63" s="274"/>
      <c r="EI63" s="274"/>
      <c r="EJ63" s="274"/>
      <c r="EK63" s="274"/>
      <c r="EL63" s="274"/>
      <c r="EM63" s="274"/>
      <c r="EN63" s="274"/>
      <c r="EO63" s="274"/>
      <c r="EP63" s="1165"/>
      <c r="EQ63" s="1165"/>
      <c r="ER63" s="1165"/>
      <c r="ES63" s="1165"/>
      <c r="ET63" s="1168"/>
      <c r="EU63" s="1168"/>
      <c r="EV63" s="1168"/>
      <c r="EW63" s="1168"/>
      <c r="EX63" s="1168"/>
      <c r="EY63" s="1168"/>
      <c r="EZ63" s="1168"/>
      <c r="FA63" s="1168"/>
      <c r="FB63" s="1168"/>
      <c r="FC63" s="1168"/>
      <c r="FD63" s="1168"/>
      <c r="FE63" s="1168"/>
      <c r="FF63" s="1168"/>
      <c r="FG63" s="1168"/>
      <c r="FH63" s="1168"/>
      <c r="FI63" s="1168"/>
      <c r="FJ63" s="1168"/>
      <c r="FK63" s="1168"/>
      <c r="FL63" s="1168"/>
      <c r="FM63" s="1168"/>
      <c r="FN63" s="1173"/>
      <c r="FO63" s="1173"/>
      <c r="FP63" s="1173"/>
      <c r="FQ63" s="1173"/>
      <c r="FR63" s="1173"/>
      <c r="FS63" s="1173"/>
      <c r="FT63" s="1173"/>
      <c r="FU63" s="1173"/>
      <c r="FV63" s="1173"/>
      <c r="FW63" s="1173"/>
      <c r="FX63" s="1173"/>
      <c r="FY63" s="1173"/>
      <c r="FZ63" s="1173"/>
      <c r="GA63" s="1173"/>
      <c r="GB63" s="1173"/>
      <c r="GC63" s="1173"/>
      <c r="GD63" s="1173"/>
      <c r="GE63" s="1173"/>
      <c r="GF63" s="1173"/>
      <c r="GG63" s="1173"/>
      <c r="GH63" s="1173"/>
      <c r="GI63" s="1173"/>
      <c r="GJ63" s="1173"/>
      <c r="GK63" s="1173"/>
      <c r="GL63" s="1173"/>
    </row>
    <row r="64" spans="1:194" ht="6.75" customHeight="1">
      <c r="A64" s="32"/>
      <c r="B64" s="118"/>
      <c r="C64" s="118"/>
      <c r="D64" s="118"/>
      <c r="E64" s="118"/>
      <c r="F64" s="118"/>
      <c r="G64" s="118"/>
      <c r="H64" s="118"/>
      <c r="I64" s="118"/>
      <c r="J64" s="118"/>
      <c r="K64" s="118"/>
      <c r="L64" s="225"/>
      <c r="M64" s="281"/>
      <c r="N64" s="281"/>
      <c r="O64" s="281"/>
      <c r="P64" s="281"/>
      <c r="Q64" s="281"/>
      <c r="R64" s="281"/>
      <c r="S64" s="281"/>
      <c r="T64" s="281"/>
      <c r="U64" s="281"/>
      <c r="V64" s="281"/>
      <c r="W64" s="281"/>
      <c r="X64" s="281"/>
      <c r="Y64" s="281"/>
      <c r="Z64" s="281"/>
      <c r="AA64" s="281"/>
      <c r="AB64" s="281"/>
      <c r="AC64" s="281"/>
      <c r="AD64" s="281"/>
      <c r="AE64" s="281"/>
      <c r="AF64" s="281"/>
      <c r="AG64" s="281"/>
      <c r="AH64" s="547"/>
      <c r="AI64" s="558"/>
      <c r="AJ64" s="225"/>
      <c r="AK64" s="281"/>
      <c r="AL64" s="281"/>
      <c r="AM64" s="281"/>
      <c r="AN64" s="281"/>
      <c r="AO64" s="281"/>
      <c r="AP64" s="281"/>
      <c r="AQ64" s="281"/>
      <c r="AR64" s="281"/>
      <c r="AS64" s="281"/>
      <c r="AT64" s="281"/>
      <c r="AU64" s="281"/>
      <c r="AV64" s="281"/>
      <c r="AW64" s="281"/>
      <c r="AX64" s="281"/>
      <c r="AY64" s="281"/>
      <c r="AZ64" s="281"/>
      <c r="BA64" s="281"/>
      <c r="BB64" s="281"/>
      <c r="BC64" s="281"/>
      <c r="BD64" s="281"/>
      <c r="BE64" s="281"/>
      <c r="BF64" s="547"/>
      <c r="BG64" s="558"/>
      <c r="BH64" s="788"/>
      <c r="BI64" s="797"/>
      <c r="BJ64" s="797"/>
      <c r="BK64" s="797"/>
      <c r="BL64" s="797"/>
      <c r="BM64" s="797"/>
      <c r="BN64" s="797"/>
      <c r="BO64" s="797"/>
      <c r="BP64" s="797"/>
      <c r="BQ64" s="797"/>
      <c r="BR64" s="797"/>
      <c r="BS64" s="797"/>
      <c r="BT64" s="797"/>
      <c r="BU64" s="797"/>
      <c r="BV64" s="797"/>
      <c r="BW64" s="797"/>
      <c r="BX64" s="797"/>
      <c r="BY64" s="797"/>
      <c r="BZ64" s="797"/>
      <c r="CA64" s="547"/>
      <c r="CB64" s="558"/>
      <c r="CC64" s="984"/>
      <c r="CD64" s="999"/>
      <c r="CE64" s="999"/>
      <c r="CF64" s="999"/>
      <c r="CG64" s="999"/>
      <c r="CH64" s="999"/>
      <c r="CI64" s="999"/>
      <c r="CJ64" s="999"/>
      <c r="CK64" s="999"/>
      <c r="CL64" s="999"/>
      <c r="CM64" s="999"/>
      <c r="CN64" s="999"/>
      <c r="CO64" s="999"/>
      <c r="CP64" s="999"/>
      <c r="CQ64" s="999"/>
      <c r="CR64" s="999"/>
      <c r="CS64" s="1109"/>
      <c r="CT64" s="1143"/>
    </row>
    <row r="65" spans="1:109" ht="6.75" customHeight="1">
      <c r="A65" s="32"/>
      <c r="B65" s="118"/>
      <c r="C65" s="118"/>
      <c r="D65" s="118"/>
      <c r="E65" s="118"/>
      <c r="F65" s="118"/>
      <c r="G65" s="118"/>
      <c r="H65" s="118"/>
      <c r="I65" s="118"/>
      <c r="J65" s="118"/>
      <c r="K65" s="118"/>
      <c r="L65" s="220">
        <v>150</v>
      </c>
      <c r="M65" s="220"/>
      <c r="N65" s="220"/>
      <c r="O65" s="219"/>
      <c r="P65" s="219"/>
      <c r="Q65" s="219"/>
      <c r="R65" s="219"/>
      <c r="S65" s="219"/>
      <c r="T65" s="219"/>
      <c r="U65" s="219"/>
      <c r="V65" s="219"/>
      <c r="W65" s="219"/>
      <c r="X65" s="219"/>
      <c r="Y65" s="219"/>
      <c r="Z65" s="219"/>
      <c r="AA65" s="219"/>
      <c r="AB65" s="219"/>
      <c r="AC65" s="219"/>
      <c r="AD65" s="219"/>
      <c r="AE65" s="219"/>
      <c r="AF65" s="219"/>
      <c r="AG65" s="219"/>
      <c r="AH65" s="219"/>
      <c r="AI65" s="219"/>
      <c r="AJ65" s="220">
        <v>151</v>
      </c>
      <c r="AK65" s="220"/>
      <c r="AL65" s="220"/>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789" t="str">
        <f>IF(AND(O65="",AM65=""),"",O65-AM65)</f>
        <v/>
      </c>
      <c r="BI65" s="789"/>
      <c r="BJ65" s="789"/>
      <c r="BK65" s="789"/>
      <c r="BL65" s="789"/>
      <c r="BM65" s="789"/>
      <c r="BN65" s="789"/>
      <c r="BO65" s="789"/>
      <c r="BP65" s="789"/>
      <c r="BQ65" s="789"/>
      <c r="BR65" s="789"/>
      <c r="BS65" s="789"/>
      <c r="BT65" s="789"/>
      <c r="BU65" s="789"/>
      <c r="BV65" s="789"/>
      <c r="BW65" s="789"/>
      <c r="BX65" s="789"/>
      <c r="BY65" s="789"/>
      <c r="BZ65" s="789"/>
      <c r="CA65" s="789"/>
      <c r="CB65" s="976"/>
      <c r="CC65" s="984"/>
      <c r="CD65" s="999"/>
      <c r="CE65" s="999"/>
      <c r="CF65" s="999"/>
      <c r="CG65" s="999"/>
      <c r="CH65" s="999"/>
      <c r="CI65" s="999"/>
      <c r="CJ65" s="999"/>
      <c r="CK65" s="999"/>
      <c r="CL65" s="999"/>
      <c r="CM65" s="999"/>
      <c r="CN65" s="999"/>
      <c r="CO65" s="999"/>
      <c r="CP65" s="999"/>
      <c r="CQ65" s="999"/>
      <c r="CR65" s="999"/>
      <c r="CS65" s="1109"/>
      <c r="CT65" s="1143"/>
    </row>
    <row r="66" spans="1:109" ht="6.75" customHeight="1">
      <c r="A66" s="32"/>
      <c r="B66" s="118"/>
      <c r="C66" s="118"/>
      <c r="D66" s="118"/>
      <c r="E66" s="118"/>
      <c r="F66" s="118"/>
      <c r="G66" s="118"/>
      <c r="H66" s="118"/>
      <c r="I66" s="118"/>
      <c r="J66" s="118"/>
      <c r="K66" s="118"/>
      <c r="L66" s="220"/>
      <c r="M66" s="220"/>
      <c r="N66" s="220"/>
      <c r="O66" s="219"/>
      <c r="P66" s="219"/>
      <c r="Q66" s="219"/>
      <c r="R66" s="219"/>
      <c r="S66" s="219"/>
      <c r="T66" s="219"/>
      <c r="U66" s="219"/>
      <c r="V66" s="219"/>
      <c r="W66" s="219"/>
      <c r="X66" s="219"/>
      <c r="Y66" s="219"/>
      <c r="Z66" s="219"/>
      <c r="AA66" s="219"/>
      <c r="AB66" s="219"/>
      <c r="AC66" s="219"/>
      <c r="AD66" s="219"/>
      <c r="AE66" s="219"/>
      <c r="AF66" s="219"/>
      <c r="AG66" s="219"/>
      <c r="AH66" s="219"/>
      <c r="AI66" s="219"/>
      <c r="AJ66" s="220"/>
      <c r="AK66" s="220"/>
      <c r="AL66" s="220"/>
      <c r="AM66" s="219"/>
      <c r="AN66" s="219"/>
      <c r="AO66" s="219"/>
      <c r="AP66" s="219"/>
      <c r="AQ66" s="219"/>
      <c r="AR66" s="219"/>
      <c r="AS66" s="219"/>
      <c r="AT66" s="219"/>
      <c r="AU66" s="219"/>
      <c r="AV66" s="219"/>
      <c r="AW66" s="219"/>
      <c r="AX66" s="219"/>
      <c r="AY66" s="219"/>
      <c r="AZ66" s="219"/>
      <c r="BA66" s="219"/>
      <c r="BB66" s="219"/>
      <c r="BC66" s="219"/>
      <c r="BD66" s="219"/>
      <c r="BE66" s="219"/>
      <c r="BF66" s="219"/>
      <c r="BG66" s="219"/>
      <c r="BH66" s="790"/>
      <c r="BI66" s="790"/>
      <c r="BJ66" s="790"/>
      <c r="BK66" s="790"/>
      <c r="BL66" s="790"/>
      <c r="BM66" s="790"/>
      <c r="BN66" s="790"/>
      <c r="BO66" s="790"/>
      <c r="BP66" s="790"/>
      <c r="BQ66" s="790"/>
      <c r="BR66" s="790"/>
      <c r="BS66" s="790"/>
      <c r="BT66" s="790"/>
      <c r="BU66" s="790"/>
      <c r="BV66" s="790"/>
      <c r="BW66" s="790"/>
      <c r="BX66" s="790"/>
      <c r="BY66" s="790"/>
      <c r="BZ66" s="790"/>
      <c r="CA66" s="790"/>
      <c r="CB66" s="977"/>
      <c r="CC66" s="984"/>
      <c r="CD66" s="999"/>
      <c r="CE66" s="999"/>
      <c r="CF66" s="999"/>
      <c r="CG66" s="999"/>
      <c r="CH66" s="999"/>
      <c r="CI66" s="999"/>
      <c r="CJ66" s="999"/>
      <c r="CK66" s="999"/>
      <c r="CL66" s="999"/>
      <c r="CM66" s="999"/>
      <c r="CN66" s="999"/>
      <c r="CO66" s="999"/>
      <c r="CP66" s="999"/>
      <c r="CQ66" s="999"/>
      <c r="CR66" s="999"/>
      <c r="CS66" s="1109"/>
      <c r="CT66" s="1143"/>
    </row>
    <row r="67" spans="1:109" ht="6.75" customHeight="1">
      <c r="A67" s="33"/>
      <c r="B67" s="119"/>
      <c r="C67" s="119"/>
      <c r="D67" s="119"/>
      <c r="E67" s="119"/>
      <c r="F67" s="119"/>
      <c r="G67" s="119"/>
      <c r="H67" s="119"/>
      <c r="I67" s="119"/>
      <c r="J67" s="119"/>
      <c r="K67" s="119"/>
      <c r="L67" s="220"/>
      <c r="M67" s="220"/>
      <c r="N67" s="220"/>
      <c r="O67" s="219"/>
      <c r="P67" s="219"/>
      <c r="Q67" s="219"/>
      <c r="R67" s="219"/>
      <c r="S67" s="219"/>
      <c r="T67" s="219"/>
      <c r="U67" s="219"/>
      <c r="V67" s="219"/>
      <c r="W67" s="219"/>
      <c r="X67" s="219"/>
      <c r="Y67" s="219"/>
      <c r="Z67" s="219"/>
      <c r="AA67" s="219"/>
      <c r="AB67" s="219"/>
      <c r="AC67" s="219"/>
      <c r="AD67" s="219"/>
      <c r="AE67" s="219"/>
      <c r="AF67" s="219"/>
      <c r="AG67" s="219"/>
      <c r="AH67" s="219"/>
      <c r="AI67" s="219"/>
      <c r="AJ67" s="220"/>
      <c r="AK67" s="220"/>
      <c r="AL67" s="220"/>
      <c r="AM67" s="219"/>
      <c r="AN67" s="219"/>
      <c r="AO67" s="219"/>
      <c r="AP67" s="219"/>
      <c r="AQ67" s="219"/>
      <c r="AR67" s="219"/>
      <c r="AS67" s="219"/>
      <c r="AT67" s="219"/>
      <c r="AU67" s="219"/>
      <c r="AV67" s="219"/>
      <c r="AW67" s="219"/>
      <c r="AX67" s="219"/>
      <c r="AY67" s="219"/>
      <c r="AZ67" s="219"/>
      <c r="BA67" s="219"/>
      <c r="BB67" s="219"/>
      <c r="BC67" s="219"/>
      <c r="BD67" s="219"/>
      <c r="BE67" s="219"/>
      <c r="BF67" s="219"/>
      <c r="BG67" s="219"/>
      <c r="BH67" s="791"/>
      <c r="BI67" s="791"/>
      <c r="BJ67" s="791"/>
      <c r="BK67" s="791"/>
      <c r="BL67" s="791"/>
      <c r="BM67" s="791"/>
      <c r="BN67" s="791"/>
      <c r="BO67" s="791"/>
      <c r="BP67" s="791"/>
      <c r="BQ67" s="791"/>
      <c r="BR67" s="791"/>
      <c r="BS67" s="791"/>
      <c r="BT67" s="791"/>
      <c r="BU67" s="791"/>
      <c r="BV67" s="791"/>
      <c r="BW67" s="791"/>
      <c r="BX67" s="791"/>
      <c r="BY67" s="791"/>
      <c r="BZ67" s="791"/>
      <c r="CA67" s="791"/>
      <c r="CB67" s="978"/>
      <c r="CC67" s="984"/>
      <c r="CD67" s="999"/>
      <c r="CE67" s="999"/>
      <c r="CF67" s="999"/>
      <c r="CG67" s="999"/>
      <c r="CH67" s="999"/>
      <c r="CI67" s="999"/>
      <c r="CJ67" s="999"/>
      <c r="CK67" s="999"/>
      <c r="CL67" s="999"/>
      <c r="CM67" s="999"/>
      <c r="CN67" s="999"/>
      <c r="CO67" s="999"/>
      <c r="CP67" s="999"/>
      <c r="CQ67" s="999"/>
      <c r="CR67" s="999"/>
      <c r="CS67" s="1109"/>
      <c r="CT67" s="1143"/>
    </row>
    <row r="68" spans="1:109" ht="6.75" customHeight="1">
      <c r="A68" s="34" t="s">
        <v>186</v>
      </c>
      <c r="B68" s="120"/>
      <c r="C68" s="120"/>
      <c r="D68" s="120"/>
      <c r="E68" s="120"/>
      <c r="F68" s="120"/>
      <c r="G68" s="120"/>
      <c r="H68" s="120"/>
      <c r="I68" s="120"/>
      <c r="J68" s="120"/>
      <c r="K68" s="182"/>
      <c r="L68" s="226">
        <v>150</v>
      </c>
      <c r="M68" s="282"/>
      <c r="N68" s="300"/>
      <c r="O68" s="273"/>
      <c r="P68" s="273"/>
      <c r="Q68" s="273"/>
      <c r="R68" s="273"/>
      <c r="S68" s="273"/>
      <c r="T68" s="273"/>
      <c r="U68" s="273"/>
      <c r="V68" s="273"/>
      <c r="W68" s="273"/>
      <c r="X68" s="273"/>
      <c r="Y68" s="273"/>
      <c r="Z68" s="273"/>
      <c r="AA68" s="273"/>
      <c r="AB68" s="273"/>
      <c r="AC68" s="273"/>
      <c r="AD68" s="273"/>
      <c r="AE68" s="273"/>
      <c r="AF68" s="273"/>
      <c r="AG68" s="273"/>
      <c r="AH68" s="273"/>
      <c r="AI68" s="273"/>
      <c r="AJ68" s="226">
        <v>151</v>
      </c>
      <c r="AK68" s="282"/>
      <c r="AL68" s="300"/>
      <c r="AM68" s="273"/>
      <c r="AN68" s="273"/>
      <c r="AO68" s="273"/>
      <c r="AP68" s="273"/>
      <c r="AQ68" s="273"/>
      <c r="AR68" s="273"/>
      <c r="AS68" s="273"/>
      <c r="AT68" s="273"/>
      <c r="AU68" s="273"/>
      <c r="AV68" s="273"/>
      <c r="AW68" s="273"/>
      <c r="AX68" s="273"/>
      <c r="AY68" s="273"/>
      <c r="AZ68" s="273"/>
      <c r="BA68" s="273"/>
      <c r="BB68" s="273"/>
      <c r="BC68" s="273"/>
      <c r="BD68" s="273"/>
      <c r="BE68" s="273"/>
      <c r="BF68" s="273"/>
      <c r="BG68" s="273"/>
      <c r="BH68" s="792" t="str">
        <f>IF(AND(O68="",AM68=""),"",O68-AM68)</f>
        <v/>
      </c>
      <c r="BI68" s="789"/>
      <c r="BJ68" s="789"/>
      <c r="BK68" s="789"/>
      <c r="BL68" s="789"/>
      <c r="BM68" s="789"/>
      <c r="BN68" s="789"/>
      <c r="BO68" s="789"/>
      <c r="BP68" s="789"/>
      <c r="BQ68" s="789"/>
      <c r="BR68" s="789"/>
      <c r="BS68" s="789"/>
      <c r="BT68" s="789"/>
      <c r="BU68" s="789"/>
      <c r="BV68" s="789"/>
      <c r="BW68" s="789"/>
      <c r="BX68" s="789"/>
      <c r="BY68" s="789"/>
      <c r="BZ68" s="789"/>
      <c r="CA68" s="789"/>
      <c r="CB68" s="976"/>
      <c r="CC68" s="984"/>
      <c r="CD68" s="999"/>
      <c r="CE68" s="999"/>
      <c r="CF68" s="999"/>
      <c r="CG68" s="999"/>
      <c r="CH68" s="999"/>
      <c r="CI68" s="999"/>
      <c r="CJ68" s="999"/>
      <c r="CK68" s="999"/>
      <c r="CL68" s="999"/>
      <c r="CM68" s="999"/>
      <c r="CN68" s="999"/>
      <c r="CO68" s="999"/>
      <c r="CP68" s="999"/>
      <c r="CQ68" s="999"/>
      <c r="CR68" s="999"/>
      <c r="CS68" s="1109"/>
      <c r="CT68" s="1143"/>
    </row>
    <row r="69" spans="1:109" ht="6.75" customHeight="1">
      <c r="A69" s="35"/>
      <c r="B69" s="121"/>
      <c r="C69" s="121"/>
      <c r="D69" s="121"/>
      <c r="E69" s="121"/>
      <c r="F69" s="121"/>
      <c r="G69" s="121"/>
      <c r="H69" s="121"/>
      <c r="I69" s="121"/>
      <c r="J69" s="121"/>
      <c r="K69" s="183"/>
      <c r="L69" s="227"/>
      <c r="M69" s="283"/>
      <c r="N69" s="301"/>
      <c r="O69" s="274"/>
      <c r="P69" s="274"/>
      <c r="Q69" s="274"/>
      <c r="R69" s="274"/>
      <c r="S69" s="274"/>
      <c r="T69" s="274"/>
      <c r="U69" s="274"/>
      <c r="V69" s="274"/>
      <c r="W69" s="274"/>
      <c r="X69" s="274"/>
      <c r="Y69" s="274"/>
      <c r="Z69" s="274"/>
      <c r="AA69" s="274"/>
      <c r="AB69" s="274"/>
      <c r="AC69" s="274"/>
      <c r="AD69" s="274"/>
      <c r="AE69" s="274"/>
      <c r="AF69" s="274"/>
      <c r="AG69" s="274"/>
      <c r="AH69" s="274"/>
      <c r="AI69" s="274"/>
      <c r="AJ69" s="227"/>
      <c r="AK69" s="283"/>
      <c r="AL69" s="301"/>
      <c r="AM69" s="274"/>
      <c r="AN69" s="274"/>
      <c r="AO69" s="274"/>
      <c r="AP69" s="274"/>
      <c r="AQ69" s="274"/>
      <c r="AR69" s="274"/>
      <c r="AS69" s="274"/>
      <c r="AT69" s="274"/>
      <c r="AU69" s="274"/>
      <c r="AV69" s="274"/>
      <c r="AW69" s="274"/>
      <c r="AX69" s="274"/>
      <c r="AY69" s="274"/>
      <c r="AZ69" s="274"/>
      <c r="BA69" s="274"/>
      <c r="BB69" s="274"/>
      <c r="BC69" s="274"/>
      <c r="BD69" s="274"/>
      <c r="BE69" s="274"/>
      <c r="BF69" s="274"/>
      <c r="BG69" s="274"/>
      <c r="BH69" s="793"/>
      <c r="BI69" s="790"/>
      <c r="BJ69" s="790"/>
      <c r="BK69" s="790"/>
      <c r="BL69" s="790"/>
      <c r="BM69" s="790"/>
      <c r="BN69" s="790"/>
      <c r="BO69" s="790"/>
      <c r="BP69" s="790"/>
      <c r="BQ69" s="790"/>
      <c r="BR69" s="790"/>
      <c r="BS69" s="790"/>
      <c r="BT69" s="790"/>
      <c r="BU69" s="790"/>
      <c r="BV69" s="790"/>
      <c r="BW69" s="790"/>
      <c r="BX69" s="790"/>
      <c r="BY69" s="790"/>
      <c r="BZ69" s="790"/>
      <c r="CA69" s="790"/>
      <c r="CB69" s="977"/>
      <c r="CC69" s="985"/>
      <c r="CD69" s="1000"/>
      <c r="CE69" s="1000"/>
      <c r="CF69" s="1000"/>
      <c r="CG69" s="1000"/>
      <c r="CH69" s="1000"/>
      <c r="CI69" s="1000"/>
      <c r="CJ69" s="1000"/>
      <c r="CK69" s="1057">
        <f>O73+AF73+AW73+BN73+CE73</f>
        <v>0</v>
      </c>
      <c r="CL69" s="1057"/>
      <c r="CM69" s="1057"/>
      <c r="CN69" s="1057"/>
      <c r="CO69" s="1057"/>
      <c r="CP69" s="1057"/>
      <c r="CQ69" s="1057"/>
      <c r="CR69" s="1057"/>
      <c r="CS69" s="1110"/>
      <c r="CT69" s="1143"/>
    </row>
    <row r="70" spans="1:109" ht="6.75" customHeight="1">
      <c r="A70" s="36"/>
      <c r="B70" s="122"/>
      <c r="C70" s="122"/>
      <c r="D70" s="122"/>
      <c r="E70" s="122"/>
      <c r="F70" s="122"/>
      <c r="G70" s="122"/>
      <c r="H70" s="122"/>
      <c r="I70" s="122"/>
      <c r="J70" s="122"/>
      <c r="K70" s="184"/>
      <c r="L70" s="228"/>
      <c r="M70" s="284"/>
      <c r="N70" s="302"/>
      <c r="O70" s="274"/>
      <c r="P70" s="274"/>
      <c r="Q70" s="274"/>
      <c r="R70" s="274"/>
      <c r="S70" s="274"/>
      <c r="T70" s="274"/>
      <c r="U70" s="274"/>
      <c r="V70" s="274"/>
      <c r="W70" s="274"/>
      <c r="X70" s="274"/>
      <c r="Y70" s="274"/>
      <c r="Z70" s="274"/>
      <c r="AA70" s="274"/>
      <c r="AB70" s="274"/>
      <c r="AC70" s="274"/>
      <c r="AD70" s="274"/>
      <c r="AE70" s="274"/>
      <c r="AF70" s="274"/>
      <c r="AG70" s="274"/>
      <c r="AH70" s="274"/>
      <c r="AI70" s="274"/>
      <c r="AJ70" s="228"/>
      <c r="AK70" s="284"/>
      <c r="AL70" s="302"/>
      <c r="AM70" s="274"/>
      <c r="AN70" s="274"/>
      <c r="AO70" s="274"/>
      <c r="AP70" s="274"/>
      <c r="AQ70" s="274"/>
      <c r="AR70" s="274"/>
      <c r="AS70" s="274"/>
      <c r="AT70" s="274"/>
      <c r="AU70" s="274"/>
      <c r="AV70" s="274"/>
      <c r="AW70" s="274"/>
      <c r="AX70" s="274"/>
      <c r="AY70" s="274"/>
      <c r="AZ70" s="274"/>
      <c r="BA70" s="274"/>
      <c r="BB70" s="274"/>
      <c r="BC70" s="274"/>
      <c r="BD70" s="274"/>
      <c r="BE70" s="274"/>
      <c r="BF70" s="274"/>
      <c r="BG70" s="274"/>
      <c r="BH70" s="794"/>
      <c r="BI70" s="791"/>
      <c r="BJ70" s="791"/>
      <c r="BK70" s="791"/>
      <c r="BL70" s="791"/>
      <c r="BM70" s="791"/>
      <c r="BN70" s="791"/>
      <c r="BO70" s="791"/>
      <c r="BP70" s="791"/>
      <c r="BQ70" s="791"/>
      <c r="BR70" s="791"/>
      <c r="BS70" s="791"/>
      <c r="BT70" s="791"/>
      <c r="BU70" s="791"/>
      <c r="BV70" s="791"/>
      <c r="BW70" s="791"/>
      <c r="BX70" s="791"/>
      <c r="BY70" s="791"/>
      <c r="BZ70" s="791"/>
      <c r="CA70" s="791"/>
      <c r="CB70" s="978"/>
      <c r="CC70" s="985"/>
      <c r="CD70" s="1000"/>
      <c r="CE70" s="1000"/>
      <c r="CF70" s="1000"/>
      <c r="CG70" s="1000"/>
      <c r="CH70" s="1000"/>
      <c r="CI70" s="1000"/>
      <c r="CJ70" s="1000"/>
      <c r="CK70" s="1058"/>
      <c r="CL70" s="1058"/>
      <c r="CM70" s="1058"/>
      <c r="CN70" s="1058"/>
      <c r="CO70" s="1058"/>
      <c r="CP70" s="1058"/>
      <c r="CQ70" s="1058"/>
      <c r="CR70" s="1058"/>
      <c r="CS70" s="1111"/>
      <c r="CT70" s="1143"/>
    </row>
    <row r="71" spans="1:109" ht="6.75" customHeight="1">
      <c r="A71" s="31" t="s">
        <v>34</v>
      </c>
      <c r="B71" s="123"/>
      <c r="C71" s="123"/>
      <c r="D71" s="123"/>
      <c r="E71" s="123"/>
      <c r="F71" s="123"/>
      <c r="G71" s="123"/>
      <c r="H71" s="123"/>
      <c r="I71" s="123"/>
      <c r="J71" s="123"/>
      <c r="K71" s="123"/>
      <c r="L71" s="229" t="s">
        <v>187</v>
      </c>
      <c r="M71" s="285"/>
      <c r="N71" s="285"/>
      <c r="O71" s="285"/>
      <c r="P71" s="285"/>
      <c r="Q71" s="285"/>
      <c r="R71" s="285"/>
      <c r="S71" s="285"/>
      <c r="T71" s="285"/>
      <c r="U71" s="285"/>
      <c r="V71" s="285"/>
      <c r="W71" s="285"/>
      <c r="X71" s="285"/>
      <c r="Y71" s="285"/>
      <c r="Z71" s="285"/>
      <c r="AA71" s="285" t="s">
        <v>165</v>
      </c>
      <c r="AB71" s="455"/>
      <c r="AC71" s="285" t="s">
        <v>190</v>
      </c>
      <c r="AD71" s="285"/>
      <c r="AE71" s="285"/>
      <c r="AF71" s="285"/>
      <c r="AG71" s="285"/>
      <c r="AH71" s="285"/>
      <c r="AI71" s="285"/>
      <c r="AJ71" s="285"/>
      <c r="AK71" s="285"/>
      <c r="AL71" s="285"/>
      <c r="AM71" s="285"/>
      <c r="AN71" s="285"/>
      <c r="AO71" s="285"/>
      <c r="AP71" s="285"/>
      <c r="AQ71" s="285"/>
      <c r="AR71" s="285" t="s">
        <v>165</v>
      </c>
      <c r="AS71" s="455"/>
      <c r="AT71" s="229" t="s">
        <v>2</v>
      </c>
      <c r="AU71" s="285"/>
      <c r="AV71" s="285"/>
      <c r="AW71" s="285"/>
      <c r="AX71" s="285"/>
      <c r="AY71" s="285"/>
      <c r="AZ71" s="285"/>
      <c r="BA71" s="285"/>
      <c r="BB71" s="285"/>
      <c r="BC71" s="285"/>
      <c r="BD71" s="285"/>
      <c r="BE71" s="285"/>
      <c r="BF71" s="285"/>
      <c r="BG71" s="285"/>
      <c r="BH71" s="285"/>
      <c r="BI71" s="285" t="s">
        <v>165</v>
      </c>
      <c r="BJ71" s="455"/>
      <c r="BK71" s="229" t="s">
        <v>194</v>
      </c>
      <c r="BL71" s="285"/>
      <c r="BM71" s="285"/>
      <c r="BN71" s="285"/>
      <c r="BO71" s="285"/>
      <c r="BP71" s="285"/>
      <c r="BQ71" s="285"/>
      <c r="BR71" s="285"/>
      <c r="BS71" s="285"/>
      <c r="BT71" s="285"/>
      <c r="BU71" s="285"/>
      <c r="BV71" s="285"/>
      <c r="BW71" s="285"/>
      <c r="BX71" s="285"/>
      <c r="BY71" s="285"/>
      <c r="BZ71" s="285" t="s">
        <v>165</v>
      </c>
      <c r="CA71" s="455"/>
      <c r="CB71" s="229" t="s">
        <v>197</v>
      </c>
      <c r="CC71" s="285"/>
      <c r="CD71" s="285"/>
      <c r="CE71" s="285"/>
      <c r="CF71" s="285"/>
      <c r="CG71" s="285"/>
      <c r="CH71" s="285"/>
      <c r="CI71" s="285"/>
      <c r="CJ71" s="285"/>
      <c r="CK71" s="285"/>
      <c r="CL71" s="285"/>
      <c r="CM71" s="285"/>
      <c r="CN71" s="285"/>
      <c r="CO71" s="285"/>
      <c r="CP71" s="285"/>
      <c r="CQ71" s="285"/>
      <c r="CR71" s="285" t="s">
        <v>165</v>
      </c>
      <c r="CS71" s="455"/>
      <c r="CT71" s="1143"/>
    </row>
    <row r="72" spans="1:109" ht="6.75" customHeight="1">
      <c r="A72" s="37"/>
      <c r="B72" s="124"/>
      <c r="C72" s="124"/>
      <c r="D72" s="124"/>
      <c r="E72" s="124"/>
      <c r="F72" s="124"/>
      <c r="G72" s="124"/>
      <c r="H72" s="124"/>
      <c r="I72" s="124"/>
      <c r="J72" s="124"/>
      <c r="K72" s="124"/>
      <c r="L72" s="230"/>
      <c r="M72" s="286"/>
      <c r="N72" s="286"/>
      <c r="O72" s="286"/>
      <c r="P72" s="286"/>
      <c r="Q72" s="286"/>
      <c r="R72" s="286"/>
      <c r="S72" s="286"/>
      <c r="T72" s="286"/>
      <c r="U72" s="286"/>
      <c r="V72" s="286"/>
      <c r="W72" s="286"/>
      <c r="X72" s="286"/>
      <c r="Y72" s="286"/>
      <c r="Z72" s="286"/>
      <c r="AA72" s="286"/>
      <c r="AB72" s="456"/>
      <c r="AC72" s="286"/>
      <c r="AD72" s="286"/>
      <c r="AE72" s="286"/>
      <c r="AF72" s="286"/>
      <c r="AG72" s="286"/>
      <c r="AH72" s="286"/>
      <c r="AI72" s="286"/>
      <c r="AJ72" s="286"/>
      <c r="AK72" s="286"/>
      <c r="AL72" s="286"/>
      <c r="AM72" s="286"/>
      <c r="AN72" s="286"/>
      <c r="AO72" s="286"/>
      <c r="AP72" s="286"/>
      <c r="AQ72" s="286"/>
      <c r="AR72" s="286"/>
      <c r="AS72" s="456"/>
      <c r="AT72" s="230"/>
      <c r="AU72" s="286"/>
      <c r="AV72" s="286"/>
      <c r="AW72" s="286"/>
      <c r="AX72" s="286"/>
      <c r="AY72" s="286"/>
      <c r="AZ72" s="286"/>
      <c r="BA72" s="286"/>
      <c r="BB72" s="286"/>
      <c r="BC72" s="286"/>
      <c r="BD72" s="286"/>
      <c r="BE72" s="286"/>
      <c r="BF72" s="286"/>
      <c r="BG72" s="286"/>
      <c r="BH72" s="286"/>
      <c r="BI72" s="286"/>
      <c r="BJ72" s="456"/>
      <c r="BK72" s="230"/>
      <c r="BL72" s="286"/>
      <c r="BM72" s="286"/>
      <c r="BN72" s="286"/>
      <c r="BO72" s="286"/>
      <c r="BP72" s="286"/>
      <c r="BQ72" s="286"/>
      <c r="BR72" s="286"/>
      <c r="BS72" s="286"/>
      <c r="BT72" s="286"/>
      <c r="BU72" s="286"/>
      <c r="BV72" s="286"/>
      <c r="BW72" s="286"/>
      <c r="BX72" s="286"/>
      <c r="BY72" s="286"/>
      <c r="BZ72" s="286"/>
      <c r="CA72" s="456"/>
      <c r="CB72" s="230"/>
      <c r="CC72" s="286"/>
      <c r="CD72" s="286"/>
      <c r="CE72" s="286"/>
      <c r="CF72" s="286"/>
      <c r="CG72" s="286"/>
      <c r="CH72" s="286"/>
      <c r="CI72" s="286"/>
      <c r="CJ72" s="286"/>
      <c r="CK72" s="286"/>
      <c r="CL72" s="286"/>
      <c r="CM72" s="286"/>
      <c r="CN72" s="286"/>
      <c r="CO72" s="286"/>
      <c r="CP72" s="286"/>
      <c r="CQ72" s="286"/>
      <c r="CR72" s="286"/>
      <c r="CS72" s="456"/>
      <c r="CT72" s="1143"/>
    </row>
    <row r="73" spans="1:109" ht="6.75" customHeight="1">
      <c r="A73" s="37"/>
      <c r="B73" s="124"/>
      <c r="C73" s="124"/>
      <c r="D73" s="124"/>
      <c r="E73" s="124"/>
      <c r="F73" s="124"/>
      <c r="G73" s="124"/>
      <c r="H73" s="124"/>
      <c r="I73" s="124"/>
      <c r="J73" s="124"/>
      <c r="K73" s="124"/>
      <c r="L73" s="220" t="s">
        <v>173</v>
      </c>
      <c r="M73" s="231"/>
      <c r="N73" s="231"/>
      <c r="O73" s="219"/>
      <c r="P73" s="219"/>
      <c r="Q73" s="219"/>
      <c r="R73" s="219"/>
      <c r="S73" s="219"/>
      <c r="T73" s="219"/>
      <c r="U73" s="219"/>
      <c r="V73" s="219"/>
      <c r="W73" s="219"/>
      <c r="X73" s="219"/>
      <c r="Y73" s="219"/>
      <c r="Z73" s="219"/>
      <c r="AA73" s="219"/>
      <c r="AB73" s="219"/>
      <c r="AC73" s="220" t="s">
        <v>199</v>
      </c>
      <c r="AD73" s="220"/>
      <c r="AE73" s="220"/>
      <c r="AF73" s="219"/>
      <c r="AG73" s="219"/>
      <c r="AH73" s="219"/>
      <c r="AI73" s="219"/>
      <c r="AJ73" s="219"/>
      <c r="AK73" s="219"/>
      <c r="AL73" s="219"/>
      <c r="AM73" s="219"/>
      <c r="AN73" s="219"/>
      <c r="AO73" s="219"/>
      <c r="AP73" s="219"/>
      <c r="AQ73" s="219"/>
      <c r="AR73" s="219"/>
      <c r="AS73" s="219"/>
      <c r="AT73" s="220" t="s">
        <v>203</v>
      </c>
      <c r="AU73" s="220"/>
      <c r="AV73" s="220"/>
      <c r="AW73" s="219"/>
      <c r="AX73" s="219"/>
      <c r="AY73" s="219"/>
      <c r="AZ73" s="219"/>
      <c r="BA73" s="219"/>
      <c r="BB73" s="219"/>
      <c r="BC73" s="219"/>
      <c r="BD73" s="219"/>
      <c r="BE73" s="219"/>
      <c r="BF73" s="219"/>
      <c r="BG73" s="219"/>
      <c r="BH73" s="219"/>
      <c r="BI73" s="219"/>
      <c r="BJ73" s="219"/>
      <c r="BK73" s="220" t="s">
        <v>205</v>
      </c>
      <c r="BL73" s="220"/>
      <c r="BM73" s="220"/>
      <c r="BN73" s="219"/>
      <c r="BO73" s="219"/>
      <c r="BP73" s="219"/>
      <c r="BQ73" s="219"/>
      <c r="BR73" s="219"/>
      <c r="BS73" s="219"/>
      <c r="BT73" s="219"/>
      <c r="BU73" s="219"/>
      <c r="BV73" s="219"/>
      <c r="BW73" s="219"/>
      <c r="BX73" s="219"/>
      <c r="BY73" s="219"/>
      <c r="BZ73" s="219"/>
      <c r="CA73" s="219"/>
      <c r="CB73" s="220" t="s">
        <v>208</v>
      </c>
      <c r="CC73" s="220"/>
      <c r="CD73" s="979"/>
      <c r="CE73" s="219"/>
      <c r="CF73" s="219"/>
      <c r="CG73" s="219"/>
      <c r="CH73" s="219"/>
      <c r="CI73" s="219"/>
      <c r="CJ73" s="219"/>
      <c r="CK73" s="219"/>
      <c r="CL73" s="219"/>
      <c r="CM73" s="219"/>
      <c r="CN73" s="219"/>
      <c r="CO73" s="219"/>
      <c r="CP73" s="219"/>
      <c r="CQ73" s="219"/>
      <c r="CR73" s="219"/>
      <c r="CS73" s="219"/>
      <c r="CT73" s="1143"/>
      <c r="CZ73" s="649"/>
      <c r="DA73" s="649"/>
      <c r="DB73" s="649"/>
      <c r="DC73" s="649"/>
      <c r="DD73" s="649"/>
      <c r="DE73" s="505"/>
    </row>
    <row r="74" spans="1:109" ht="6.75" customHeight="1">
      <c r="A74" s="37"/>
      <c r="B74" s="124"/>
      <c r="C74" s="124"/>
      <c r="D74" s="124"/>
      <c r="E74" s="124"/>
      <c r="F74" s="124"/>
      <c r="G74" s="124"/>
      <c r="H74" s="124"/>
      <c r="I74" s="124"/>
      <c r="J74" s="124"/>
      <c r="K74" s="124"/>
      <c r="L74" s="231"/>
      <c r="M74" s="231"/>
      <c r="N74" s="231"/>
      <c r="O74" s="219"/>
      <c r="P74" s="219"/>
      <c r="Q74" s="219"/>
      <c r="R74" s="219"/>
      <c r="S74" s="219"/>
      <c r="T74" s="219"/>
      <c r="U74" s="219"/>
      <c r="V74" s="219"/>
      <c r="W74" s="219"/>
      <c r="X74" s="219"/>
      <c r="Y74" s="219"/>
      <c r="Z74" s="219"/>
      <c r="AA74" s="219"/>
      <c r="AB74" s="219"/>
      <c r="AC74" s="220"/>
      <c r="AD74" s="220"/>
      <c r="AE74" s="220"/>
      <c r="AF74" s="219"/>
      <c r="AG74" s="219"/>
      <c r="AH74" s="219"/>
      <c r="AI74" s="219"/>
      <c r="AJ74" s="219"/>
      <c r="AK74" s="219"/>
      <c r="AL74" s="219"/>
      <c r="AM74" s="219"/>
      <c r="AN74" s="219"/>
      <c r="AO74" s="219"/>
      <c r="AP74" s="219"/>
      <c r="AQ74" s="219"/>
      <c r="AR74" s="219"/>
      <c r="AS74" s="219"/>
      <c r="AT74" s="220"/>
      <c r="AU74" s="220"/>
      <c r="AV74" s="220"/>
      <c r="AW74" s="219"/>
      <c r="AX74" s="219"/>
      <c r="AY74" s="219"/>
      <c r="AZ74" s="219"/>
      <c r="BA74" s="219"/>
      <c r="BB74" s="219"/>
      <c r="BC74" s="219"/>
      <c r="BD74" s="219"/>
      <c r="BE74" s="219"/>
      <c r="BF74" s="219"/>
      <c r="BG74" s="219"/>
      <c r="BH74" s="219"/>
      <c r="BI74" s="219"/>
      <c r="BJ74" s="219"/>
      <c r="BK74" s="220"/>
      <c r="BL74" s="220"/>
      <c r="BM74" s="220"/>
      <c r="BN74" s="219"/>
      <c r="BO74" s="219"/>
      <c r="BP74" s="219"/>
      <c r="BQ74" s="219"/>
      <c r="BR74" s="219"/>
      <c r="BS74" s="219"/>
      <c r="BT74" s="219"/>
      <c r="BU74" s="219"/>
      <c r="BV74" s="219"/>
      <c r="BW74" s="219"/>
      <c r="BX74" s="219"/>
      <c r="BY74" s="219"/>
      <c r="BZ74" s="219"/>
      <c r="CA74" s="219"/>
      <c r="CB74" s="979"/>
      <c r="CC74" s="979"/>
      <c r="CD74" s="979"/>
      <c r="CE74" s="219"/>
      <c r="CF74" s="219"/>
      <c r="CG74" s="219"/>
      <c r="CH74" s="219"/>
      <c r="CI74" s="219"/>
      <c r="CJ74" s="219"/>
      <c r="CK74" s="219"/>
      <c r="CL74" s="219"/>
      <c r="CM74" s="219"/>
      <c r="CN74" s="219"/>
      <c r="CO74" s="219"/>
      <c r="CP74" s="219"/>
      <c r="CQ74" s="219"/>
      <c r="CR74" s="219"/>
      <c r="CS74" s="219"/>
      <c r="CT74" s="1143"/>
    </row>
    <row r="75" spans="1:109" ht="6.75" customHeight="1">
      <c r="A75" s="38"/>
      <c r="B75" s="125"/>
      <c r="C75" s="125"/>
      <c r="D75" s="125"/>
      <c r="E75" s="125"/>
      <c r="F75" s="125"/>
      <c r="G75" s="125"/>
      <c r="H75" s="125"/>
      <c r="I75" s="125"/>
      <c r="J75" s="125"/>
      <c r="K75" s="125"/>
      <c r="L75" s="231"/>
      <c r="M75" s="231"/>
      <c r="N75" s="231"/>
      <c r="O75" s="219"/>
      <c r="P75" s="219"/>
      <c r="Q75" s="219"/>
      <c r="R75" s="219"/>
      <c r="S75" s="219"/>
      <c r="T75" s="219"/>
      <c r="U75" s="219"/>
      <c r="V75" s="219"/>
      <c r="W75" s="219"/>
      <c r="X75" s="219"/>
      <c r="Y75" s="219"/>
      <c r="Z75" s="219"/>
      <c r="AA75" s="219"/>
      <c r="AB75" s="219"/>
      <c r="AC75" s="220"/>
      <c r="AD75" s="220"/>
      <c r="AE75" s="220"/>
      <c r="AF75" s="219"/>
      <c r="AG75" s="219"/>
      <c r="AH75" s="219"/>
      <c r="AI75" s="219"/>
      <c r="AJ75" s="219"/>
      <c r="AK75" s="219"/>
      <c r="AL75" s="219"/>
      <c r="AM75" s="219"/>
      <c r="AN75" s="219"/>
      <c r="AO75" s="219"/>
      <c r="AP75" s="219"/>
      <c r="AQ75" s="219"/>
      <c r="AR75" s="219"/>
      <c r="AS75" s="219"/>
      <c r="AT75" s="220"/>
      <c r="AU75" s="220"/>
      <c r="AV75" s="220"/>
      <c r="AW75" s="219"/>
      <c r="AX75" s="219"/>
      <c r="AY75" s="219"/>
      <c r="AZ75" s="219"/>
      <c r="BA75" s="219"/>
      <c r="BB75" s="219"/>
      <c r="BC75" s="219"/>
      <c r="BD75" s="219"/>
      <c r="BE75" s="219"/>
      <c r="BF75" s="219"/>
      <c r="BG75" s="219"/>
      <c r="BH75" s="219"/>
      <c r="BI75" s="219"/>
      <c r="BJ75" s="219"/>
      <c r="BK75" s="220"/>
      <c r="BL75" s="220"/>
      <c r="BM75" s="220"/>
      <c r="BN75" s="219"/>
      <c r="BO75" s="219"/>
      <c r="BP75" s="219"/>
      <c r="BQ75" s="219"/>
      <c r="BR75" s="219"/>
      <c r="BS75" s="219"/>
      <c r="BT75" s="219"/>
      <c r="BU75" s="219"/>
      <c r="BV75" s="219"/>
      <c r="BW75" s="219"/>
      <c r="BX75" s="219"/>
      <c r="BY75" s="219"/>
      <c r="BZ75" s="219"/>
      <c r="CA75" s="219"/>
      <c r="CB75" s="979"/>
      <c r="CC75" s="979"/>
      <c r="CD75" s="979"/>
      <c r="CE75" s="219"/>
      <c r="CF75" s="219"/>
      <c r="CG75" s="219"/>
      <c r="CH75" s="219"/>
      <c r="CI75" s="219"/>
      <c r="CJ75" s="219"/>
      <c r="CK75" s="219"/>
      <c r="CL75" s="219"/>
      <c r="CM75" s="219"/>
      <c r="CN75" s="219"/>
      <c r="CO75" s="219"/>
      <c r="CP75" s="219"/>
      <c r="CQ75" s="219"/>
      <c r="CR75" s="219"/>
      <c r="CS75" s="219"/>
      <c r="CT75" s="1143"/>
    </row>
    <row r="76" spans="1:109" ht="6.75" customHeight="1">
      <c r="A76" s="31" t="s">
        <v>211</v>
      </c>
      <c r="B76" s="126"/>
      <c r="C76" s="126"/>
      <c r="D76" s="126"/>
      <c r="E76" s="126"/>
      <c r="F76" s="126"/>
      <c r="G76" s="126"/>
      <c r="H76" s="126"/>
      <c r="I76" s="126"/>
      <c r="J76" s="126"/>
      <c r="K76" s="126"/>
      <c r="L76" s="232" t="s">
        <v>242</v>
      </c>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t="s">
        <v>479</v>
      </c>
      <c r="AU76" s="232"/>
      <c r="AV76" s="232"/>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2"/>
      <c r="BT76" s="232"/>
      <c r="BU76" s="232"/>
      <c r="BV76" s="232"/>
      <c r="BW76" s="232"/>
      <c r="BX76" s="232"/>
      <c r="BY76" s="232"/>
      <c r="BZ76" s="232"/>
      <c r="CA76" s="232"/>
      <c r="CB76" s="232"/>
      <c r="CC76" s="232"/>
      <c r="CD76" s="232"/>
      <c r="CE76" s="232"/>
      <c r="CF76" s="232"/>
      <c r="CG76" s="232"/>
      <c r="CH76" s="232"/>
      <c r="CI76" s="232"/>
      <c r="CJ76" s="232"/>
      <c r="CK76" s="232"/>
      <c r="CL76" s="232"/>
      <c r="CM76" s="232"/>
      <c r="CN76" s="232"/>
      <c r="CO76" s="232"/>
      <c r="CP76" s="232"/>
      <c r="CQ76" s="232"/>
      <c r="CR76" s="232"/>
      <c r="CS76" s="232"/>
      <c r="CT76" s="1143"/>
    </row>
    <row r="77" spans="1:109" ht="6.75" customHeight="1">
      <c r="A77" s="39"/>
      <c r="B77" s="127"/>
      <c r="C77" s="127"/>
      <c r="D77" s="127"/>
      <c r="E77" s="127"/>
      <c r="F77" s="127"/>
      <c r="G77" s="127"/>
      <c r="H77" s="127"/>
      <c r="I77" s="127"/>
      <c r="J77" s="127"/>
      <c r="K77" s="127"/>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2"/>
      <c r="AR77" s="232"/>
      <c r="AS77" s="232"/>
      <c r="AT77" s="232"/>
      <c r="AU77" s="232"/>
      <c r="AV77" s="232"/>
      <c r="AW77" s="232"/>
      <c r="AX77" s="232"/>
      <c r="AY77" s="232"/>
      <c r="AZ77" s="232"/>
      <c r="BA77" s="232"/>
      <c r="BB77" s="232"/>
      <c r="BC77" s="232"/>
      <c r="BD77" s="232"/>
      <c r="BE77" s="232"/>
      <c r="BF77" s="232"/>
      <c r="BG77" s="232"/>
      <c r="BH77" s="232"/>
      <c r="BI77" s="232"/>
      <c r="BJ77" s="232"/>
      <c r="BK77" s="232"/>
      <c r="BL77" s="232"/>
      <c r="BM77" s="232"/>
      <c r="BN77" s="232"/>
      <c r="BO77" s="232"/>
      <c r="BP77" s="232"/>
      <c r="BQ77" s="232"/>
      <c r="BR77" s="232"/>
      <c r="BS77" s="232"/>
      <c r="BT77" s="232"/>
      <c r="BU77" s="232"/>
      <c r="BV77" s="232"/>
      <c r="BW77" s="232"/>
      <c r="BX77" s="232"/>
      <c r="BY77" s="232"/>
      <c r="BZ77" s="232"/>
      <c r="CA77" s="232"/>
      <c r="CB77" s="232"/>
      <c r="CC77" s="232"/>
      <c r="CD77" s="232"/>
      <c r="CE77" s="232"/>
      <c r="CF77" s="232"/>
      <c r="CG77" s="232"/>
      <c r="CH77" s="232"/>
      <c r="CI77" s="232"/>
      <c r="CJ77" s="232"/>
      <c r="CK77" s="232"/>
      <c r="CL77" s="232"/>
      <c r="CM77" s="232"/>
      <c r="CN77" s="232"/>
      <c r="CO77" s="232"/>
      <c r="CP77" s="232"/>
      <c r="CQ77" s="232"/>
      <c r="CR77" s="232"/>
      <c r="CS77" s="232"/>
      <c r="CT77" s="1143"/>
    </row>
    <row r="78" spans="1:109" ht="6.75" customHeight="1">
      <c r="A78" s="39"/>
      <c r="B78" s="127"/>
      <c r="C78" s="127"/>
      <c r="D78" s="127"/>
      <c r="E78" s="127"/>
      <c r="F78" s="127"/>
      <c r="G78" s="127"/>
      <c r="H78" s="127"/>
      <c r="I78" s="127"/>
      <c r="J78" s="127"/>
      <c r="K78" s="127"/>
      <c r="L78" s="229" t="s">
        <v>217</v>
      </c>
      <c r="M78" s="285"/>
      <c r="N78" s="285"/>
      <c r="O78" s="285"/>
      <c r="P78" s="285"/>
      <c r="Q78" s="285"/>
      <c r="R78" s="285"/>
      <c r="S78" s="285"/>
      <c r="T78" s="285"/>
      <c r="U78" s="285"/>
      <c r="V78" s="285"/>
      <c r="W78" s="285"/>
      <c r="X78" s="285"/>
      <c r="Y78" s="285"/>
      <c r="Z78" s="285"/>
      <c r="AA78" s="285" t="s">
        <v>165</v>
      </c>
      <c r="AB78" s="455"/>
      <c r="AC78" s="229" t="s">
        <v>220</v>
      </c>
      <c r="AD78" s="285"/>
      <c r="AE78" s="285"/>
      <c r="AF78" s="285"/>
      <c r="AG78" s="285"/>
      <c r="AH78" s="285"/>
      <c r="AI78" s="285"/>
      <c r="AJ78" s="285"/>
      <c r="AK78" s="285"/>
      <c r="AL78" s="285"/>
      <c r="AM78" s="285"/>
      <c r="AN78" s="285"/>
      <c r="AO78" s="285"/>
      <c r="AP78" s="285"/>
      <c r="AQ78" s="285"/>
      <c r="AR78" s="285" t="s">
        <v>165</v>
      </c>
      <c r="AS78" s="455"/>
      <c r="AT78" s="229" t="s">
        <v>223</v>
      </c>
      <c r="AU78" s="285"/>
      <c r="AV78" s="285"/>
      <c r="AW78" s="285"/>
      <c r="AX78" s="285"/>
      <c r="AY78" s="285"/>
      <c r="AZ78" s="285"/>
      <c r="BA78" s="285"/>
      <c r="BB78" s="285"/>
      <c r="BC78" s="285"/>
      <c r="BD78" s="285"/>
      <c r="BE78" s="285"/>
      <c r="BF78" s="285"/>
      <c r="BG78" s="285"/>
      <c r="BH78" s="285"/>
      <c r="BI78" s="285" t="s">
        <v>165</v>
      </c>
      <c r="BJ78" s="285"/>
      <c r="BK78" s="229" t="s">
        <v>225</v>
      </c>
      <c r="BL78" s="285"/>
      <c r="BM78" s="285"/>
      <c r="BN78" s="285"/>
      <c r="BO78" s="285"/>
      <c r="BP78" s="285"/>
      <c r="BQ78" s="285"/>
      <c r="BR78" s="285"/>
      <c r="BS78" s="285"/>
      <c r="BT78" s="285"/>
      <c r="BU78" s="285"/>
      <c r="BV78" s="285"/>
      <c r="BW78" s="285"/>
      <c r="BX78" s="285"/>
      <c r="BY78" s="285"/>
      <c r="BZ78" s="285" t="s">
        <v>165</v>
      </c>
      <c r="CA78" s="455"/>
      <c r="CB78" s="229" t="s">
        <v>226</v>
      </c>
      <c r="CC78" s="285"/>
      <c r="CD78" s="285"/>
      <c r="CE78" s="285"/>
      <c r="CF78" s="285"/>
      <c r="CG78" s="285"/>
      <c r="CH78" s="285"/>
      <c r="CI78" s="285"/>
      <c r="CJ78" s="285"/>
      <c r="CK78" s="285"/>
      <c r="CL78" s="285"/>
      <c r="CM78" s="285"/>
      <c r="CN78" s="285"/>
      <c r="CO78" s="285"/>
      <c r="CP78" s="285"/>
      <c r="CQ78" s="285"/>
      <c r="CR78" s="285" t="s">
        <v>165</v>
      </c>
      <c r="CS78" s="455"/>
      <c r="CT78" s="1143"/>
    </row>
    <row r="79" spans="1:109" ht="6.75" customHeight="1">
      <c r="A79" s="39"/>
      <c r="B79" s="127"/>
      <c r="C79" s="127"/>
      <c r="D79" s="127"/>
      <c r="E79" s="127"/>
      <c r="F79" s="127"/>
      <c r="G79" s="127"/>
      <c r="H79" s="127"/>
      <c r="I79" s="127"/>
      <c r="J79" s="127"/>
      <c r="K79" s="127"/>
      <c r="L79" s="230"/>
      <c r="M79" s="286"/>
      <c r="N79" s="286"/>
      <c r="O79" s="286"/>
      <c r="P79" s="286"/>
      <c r="Q79" s="286"/>
      <c r="R79" s="286"/>
      <c r="S79" s="286"/>
      <c r="T79" s="286"/>
      <c r="U79" s="286"/>
      <c r="V79" s="286"/>
      <c r="W79" s="286"/>
      <c r="X79" s="286"/>
      <c r="Y79" s="286"/>
      <c r="Z79" s="286"/>
      <c r="AA79" s="286"/>
      <c r="AB79" s="456"/>
      <c r="AC79" s="230"/>
      <c r="AD79" s="286"/>
      <c r="AE79" s="286"/>
      <c r="AF79" s="286"/>
      <c r="AG79" s="286"/>
      <c r="AH79" s="286"/>
      <c r="AI79" s="286"/>
      <c r="AJ79" s="286"/>
      <c r="AK79" s="286"/>
      <c r="AL79" s="286"/>
      <c r="AM79" s="286"/>
      <c r="AN79" s="286"/>
      <c r="AO79" s="286"/>
      <c r="AP79" s="286"/>
      <c r="AQ79" s="286"/>
      <c r="AR79" s="286"/>
      <c r="AS79" s="456"/>
      <c r="AT79" s="230"/>
      <c r="AU79" s="286"/>
      <c r="AV79" s="286"/>
      <c r="AW79" s="286"/>
      <c r="AX79" s="286"/>
      <c r="AY79" s="286"/>
      <c r="AZ79" s="286"/>
      <c r="BA79" s="286"/>
      <c r="BB79" s="286"/>
      <c r="BC79" s="286"/>
      <c r="BD79" s="286"/>
      <c r="BE79" s="286"/>
      <c r="BF79" s="286"/>
      <c r="BG79" s="286"/>
      <c r="BH79" s="286"/>
      <c r="BI79" s="286"/>
      <c r="BJ79" s="286"/>
      <c r="BK79" s="230"/>
      <c r="BL79" s="286"/>
      <c r="BM79" s="286"/>
      <c r="BN79" s="286"/>
      <c r="BO79" s="286"/>
      <c r="BP79" s="286"/>
      <c r="BQ79" s="286"/>
      <c r="BR79" s="286"/>
      <c r="BS79" s="286"/>
      <c r="BT79" s="286"/>
      <c r="BU79" s="286"/>
      <c r="BV79" s="286"/>
      <c r="BW79" s="286"/>
      <c r="BX79" s="286"/>
      <c r="BY79" s="286"/>
      <c r="BZ79" s="286"/>
      <c r="CA79" s="456"/>
      <c r="CB79" s="230"/>
      <c r="CC79" s="286"/>
      <c r="CD79" s="286"/>
      <c r="CE79" s="286"/>
      <c r="CF79" s="286"/>
      <c r="CG79" s="286"/>
      <c r="CH79" s="286"/>
      <c r="CI79" s="286"/>
      <c r="CJ79" s="286"/>
      <c r="CK79" s="286"/>
      <c r="CL79" s="286"/>
      <c r="CM79" s="286"/>
      <c r="CN79" s="286"/>
      <c r="CO79" s="286"/>
      <c r="CP79" s="286"/>
      <c r="CQ79" s="286"/>
      <c r="CR79" s="286"/>
      <c r="CS79" s="456"/>
      <c r="CT79" s="1143"/>
    </row>
    <row r="80" spans="1:109" ht="6.75" customHeight="1">
      <c r="A80" s="39"/>
      <c r="B80" s="127"/>
      <c r="C80" s="127"/>
      <c r="D80" s="127"/>
      <c r="E80" s="127"/>
      <c r="F80" s="127"/>
      <c r="G80" s="127"/>
      <c r="H80" s="127"/>
      <c r="I80" s="127"/>
      <c r="J80" s="127"/>
      <c r="K80" s="127"/>
      <c r="L80" s="220">
        <v>161</v>
      </c>
      <c r="M80" s="220"/>
      <c r="N80" s="220"/>
      <c r="O80" s="219"/>
      <c r="P80" s="219"/>
      <c r="Q80" s="219"/>
      <c r="R80" s="219"/>
      <c r="S80" s="219"/>
      <c r="T80" s="219"/>
      <c r="U80" s="219"/>
      <c r="V80" s="219"/>
      <c r="W80" s="219"/>
      <c r="X80" s="219"/>
      <c r="Y80" s="219"/>
      <c r="Z80" s="219"/>
      <c r="AA80" s="219"/>
      <c r="AB80" s="219"/>
      <c r="AC80" s="220">
        <v>162</v>
      </c>
      <c r="AD80" s="220"/>
      <c r="AE80" s="220"/>
      <c r="AF80" s="219"/>
      <c r="AG80" s="219"/>
      <c r="AH80" s="219"/>
      <c r="AI80" s="219"/>
      <c r="AJ80" s="219"/>
      <c r="AK80" s="219"/>
      <c r="AL80" s="219"/>
      <c r="AM80" s="219"/>
      <c r="AN80" s="219"/>
      <c r="AO80" s="219"/>
      <c r="AP80" s="219"/>
      <c r="AQ80" s="219"/>
      <c r="AR80" s="219"/>
      <c r="AS80" s="219"/>
      <c r="AT80" s="220">
        <v>157</v>
      </c>
      <c r="AU80" s="220"/>
      <c r="AV80" s="220"/>
      <c r="AW80" s="219"/>
      <c r="AX80" s="219"/>
      <c r="AY80" s="219"/>
      <c r="AZ80" s="219"/>
      <c r="BA80" s="219"/>
      <c r="BB80" s="219"/>
      <c r="BC80" s="219"/>
      <c r="BD80" s="219"/>
      <c r="BE80" s="219"/>
      <c r="BF80" s="219"/>
      <c r="BG80" s="219"/>
      <c r="BH80" s="219"/>
      <c r="BI80" s="219"/>
      <c r="BJ80" s="219"/>
      <c r="BK80" s="220">
        <v>158</v>
      </c>
      <c r="BL80" s="220"/>
      <c r="BM80" s="220"/>
      <c r="BN80" s="219"/>
      <c r="BO80" s="219"/>
      <c r="BP80" s="219"/>
      <c r="BQ80" s="219"/>
      <c r="BR80" s="219"/>
      <c r="BS80" s="219"/>
      <c r="BT80" s="219"/>
      <c r="BU80" s="219"/>
      <c r="BV80" s="219"/>
      <c r="BW80" s="219"/>
      <c r="BX80" s="219"/>
      <c r="BY80" s="219"/>
      <c r="BZ80" s="219"/>
      <c r="CA80" s="219"/>
      <c r="CB80" s="220">
        <v>156</v>
      </c>
      <c r="CC80" s="220"/>
      <c r="CD80" s="220"/>
      <c r="CE80" s="219"/>
      <c r="CF80" s="219"/>
      <c r="CG80" s="219"/>
      <c r="CH80" s="219"/>
      <c r="CI80" s="219"/>
      <c r="CJ80" s="219"/>
      <c r="CK80" s="219"/>
      <c r="CL80" s="219"/>
      <c r="CM80" s="219"/>
      <c r="CN80" s="219"/>
      <c r="CO80" s="219"/>
      <c r="CP80" s="219"/>
      <c r="CQ80" s="219"/>
      <c r="CR80" s="219"/>
      <c r="CS80" s="219"/>
      <c r="CT80" s="1143"/>
    </row>
    <row r="81" spans="1:180" ht="6.75" customHeight="1">
      <c r="A81" s="39"/>
      <c r="B81" s="127"/>
      <c r="C81" s="127"/>
      <c r="D81" s="127"/>
      <c r="E81" s="127"/>
      <c r="F81" s="127"/>
      <c r="G81" s="127"/>
      <c r="H81" s="127"/>
      <c r="I81" s="127"/>
      <c r="J81" s="127"/>
      <c r="K81" s="127"/>
      <c r="L81" s="220"/>
      <c r="M81" s="220"/>
      <c r="N81" s="220"/>
      <c r="O81" s="219"/>
      <c r="P81" s="219"/>
      <c r="Q81" s="219"/>
      <c r="R81" s="219"/>
      <c r="S81" s="219"/>
      <c r="T81" s="219"/>
      <c r="U81" s="219"/>
      <c r="V81" s="219"/>
      <c r="W81" s="219"/>
      <c r="X81" s="219"/>
      <c r="Y81" s="219"/>
      <c r="Z81" s="219"/>
      <c r="AA81" s="219"/>
      <c r="AB81" s="219"/>
      <c r="AC81" s="220"/>
      <c r="AD81" s="220"/>
      <c r="AE81" s="220"/>
      <c r="AF81" s="219"/>
      <c r="AG81" s="219"/>
      <c r="AH81" s="219"/>
      <c r="AI81" s="219"/>
      <c r="AJ81" s="219"/>
      <c r="AK81" s="219"/>
      <c r="AL81" s="219"/>
      <c r="AM81" s="219"/>
      <c r="AN81" s="219"/>
      <c r="AO81" s="219"/>
      <c r="AP81" s="219"/>
      <c r="AQ81" s="219"/>
      <c r="AR81" s="219"/>
      <c r="AS81" s="219"/>
      <c r="AT81" s="220"/>
      <c r="AU81" s="220"/>
      <c r="AV81" s="220"/>
      <c r="AW81" s="219"/>
      <c r="AX81" s="219"/>
      <c r="AY81" s="219"/>
      <c r="AZ81" s="219"/>
      <c r="BA81" s="219"/>
      <c r="BB81" s="219"/>
      <c r="BC81" s="219"/>
      <c r="BD81" s="219"/>
      <c r="BE81" s="219"/>
      <c r="BF81" s="219"/>
      <c r="BG81" s="219"/>
      <c r="BH81" s="219"/>
      <c r="BI81" s="219"/>
      <c r="BJ81" s="219"/>
      <c r="BK81" s="220"/>
      <c r="BL81" s="220"/>
      <c r="BM81" s="220"/>
      <c r="BN81" s="219"/>
      <c r="BO81" s="219"/>
      <c r="BP81" s="219"/>
      <c r="BQ81" s="219"/>
      <c r="BR81" s="219"/>
      <c r="BS81" s="219"/>
      <c r="BT81" s="219"/>
      <c r="BU81" s="219"/>
      <c r="BV81" s="219"/>
      <c r="BW81" s="219"/>
      <c r="BX81" s="219"/>
      <c r="BY81" s="219"/>
      <c r="BZ81" s="219"/>
      <c r="CA81" s="219"/>
      <c r="CB81" s="220"/>
      <c r="CC81" s="220"/>
      <c r="CD81" s="220"/>
      <c r="CE81" s="219"/>
      <c r="CF81" s="219"/>
      <c r="CG81" s="219"/>
      <c r="CH81" s="219"/>
      <c r="CI81" s="219"/>
      <c r="CJ81" s="219"/>
      <c r="CK81" s="219"/>
      <c r="CL81" s="219"/>
      <c r="CM81" s="219"/>
      <c r="CN81" s="219"/>
      <c r="CO81" s="219"/>
      <c r="CP81" s="219"/>
      <c r="CQ81" s="219"/>
      <c r="CR81" s="219"/>
      <c r="CS81" s="219"/>
      <c r="CT81" s="1143"/>
    </row>
    <row r="82" spans="1:180" ht="6.75" customHeight="1">
      <c r="A82" s="40"/>
      <c r="B82" s="128"/>
      <c r="C82" s="128"/>
      <c r="D82" s="128"/>
      <c r="E82" s="128"/>
      <c r="F82" s="128"/>
      <c r="G82" s="128"/>
      <c r="H82" s="128"/>
      <c r="I82" s="128"/>
      <c r="J82" s="128"/>
      <c r="K82" s="128"/>
      <c r="L82" s="220"/>
      <c r="M82" s="220"/>
      <c r="N82" s="220"/>
      <c r="O82" s="219"/>
      <c r="P82" s="219"/>
      <c r="Q82" s="219"/>
      <c r="R82" s="219"/>
      <c r="S82" s="219"/>
      <c r="T82" s="219"/>
      <c r="U82" s="219"/>
      <c r="V82" s="219"/>
      <c r="W82" s="219"/>
      <c r="X82" s="219"/>
      <c r="Y82" s="219"/>
      <c r="Z82" s="219"/>
      <c r="AA82" s="219"/>
      <c r="AB82" s="219"/>
      <c r="AC82" s="220"/>
      <c r="AD82" s="220"/>
      <c r="AE82" s="220"/>
      <c r="AF82" s="219"/>
      <c r="AG82" s="219"/>
      <c r="AH82" s="219"/>
      <c r="AI82" s="219"/>
      <c r="AJ82" s="219"/>
      <c r="AK82" s="219"/>
      <c r="AL82" s="219"/>
      <c r="AM82" s="219"/>
      <c r="AN82" s="219"/>
      <c r="AO82" s="219"/>
      <c r="AP82" s="219"/>
      <c r="AQ82" s="219"/>
      <c r="AR82" s="219"/>
      <c r="AS82" s="219"/>
      <c r="AT82" s="220"/>
      <c r="AU82" s="220"/>
      <c r="AV82" s="220"/>
      <c r="AW82" s="219"/>
      <c r="AX82" s="219"/>
      <c r="AY82" s="219"/>
      <c r="AZ82" s="219"/>
      <c r="BA82" s="219"/>
      <c r="BB82" s="219"/>
      <c r="BC82" s="219"/>
      <c r="BD82" s="219"/>
      <c r="BE82" s="219"/>
      <c r="BF82" s="219"/>
      <c r="BG82" s="219"/>
      <c r="BH82" s="219"/>
      <c r="BI82" s="219"/>
      <c r="BJ82" s="219"/>
      <c r="BK82" s="220"/>
      <c r="BL82" s="220"/>
      <c r="BM82" s="220"/>
      <c r="BN82" s="219"/>
      <c r="BO82" s="219"/>
      <c r="BP82" s="219"/>
      <c r="BQ82" s="219"/>
      <c r="BR82" s="219"/>
      <c r="BS82" s="219"/>
      <c r="BT82" s="219"/>
      <c r="BU82" s="219"/>
      <c r="BV82" s="219"/>
      <c r="BW82" s="219"/>
      <c r="BX82" s="219"/>
      <c r="BY82" s="219"/>
      <c r="BZ82" s="219"/>
      <c r="CA82" s="219"/>
      <c r="CB82" s="220"/>
      <c r="CC82" s="220"/>
      <c r="CD82" s="220"/>
      <c r="CE82" s="219"/>
      <c r="CF82" s="219"/>
      <c r="CG82" s="219"/>
      <c r="CH82" s="219"/>
      <c r="CI82" s="219"/>
      <c r="CJ82" s="219"/>
      <c r="CK82" s="219"/>
      <c r="CL82" s="219"/>
      <c r="CM82" s="219"/>
      <c r="CN82" s="219"/>
      <c r="CO82" s="219"/>
      <c r="CP82" s="219"/>
      <c r="CQ82" s="219"/>
      <c r="CR82" s="219"/>
      <c r="CS82" s="219"/>
      <c r="CT82" s="1143"/>
      <c r="CU82" s="1150"/>
      <c r="CV82" s="1150"/>
      <c r="CW82" s="1150"/>
      <c r="CX82" s="1150"/>
      <c r="CY82" s="1150"/>
      <c r="CZ82" s="1150"/>
      <c r="DA82" s="1150"/>
      <c r="DB82" s="1150"/>
      <c r="DC82" s="1150"/>
      <c r="DD82" s="1150"/>
      <c r="DE82" s="1150"/>
      <c r="DF82" s="1150"/>
      <c r="DG82" s="1150"/>
      <c r="DH82" s="1150"/>
      <c r="DI82" s="1150"/>
      <c r="DJ82" s="1150"/>
      <c r="DK82" s="1150"/>
      <c r="DL82" s="1150"/>
      <c r="DM82" s="1150"/>
      <c r="DN82" s="1150"/>
      <c r="DO82" s="1150"/>
      <c r="DP82" s="1150"/>
      <c r="DQ82" s="1150"/>
      <c r="DR82" s="1150"/>
      <c r="DS82" s="1150"/>
      <c r="DT82" s="1150"/>
      <c r="DU82" s="1150"/>
      <c r="DV82" s="1150"/>
      <c r="DW82" s="1150"/>
      <c r="DX82" s="1150"/>
      <c r="DY82" s="1150"/>
      <c r="DZ82" s="1150"/>
      <c r="EA82" s="1150"/>
      <c r="EB82" s="1150"/>
      <c r="EC82" s="1150"/>
      <c r="ED82" s="1150"/>
      <c r="EE82" s="1150"/>
      <c r="EF82" s="1150"/>
      <c r="EG82" s="1150"/>
      <c r="EH82" s="1150"/>
      <c r="EI82" s="1150"/>
      <c r="EJ82" s="1150"/>
      <c r="EK82" s="1150"/>
      <c r="EL82" s="1150"/>
      <c r="EM82" s="1150"/>
      <c r="EN82" s="1150"/>
      <c r="EO82" s="1150"/>
      <c r="EP82" s="1150"/>
      <c r="EQ82" s="1150"/>
      <c r="ER82" s="1150"/>
      <c r="ES82" s="1150"/>
      <c r="ET82" s="1150"/>
    </row>
    <row r="83" spans="1:180" ht="6.75" customHeight="1">
      <c r="A83" s="41" t="s">
        <v>229</v>
      </c>
      <c r="B83" s="129"/>
      <c r="C83" s="129"/>
      <c r="D83" s="129"/>
      <c r="E83" s="129"/>
      <c r="F83" s="129"/>
      <c r="G83" s="129"/>
      <c r="H83" s="129"/>
      <c r="I83" s="129"/>
      <c r="J83" s="129"/>
      <c r="K83" s="185"/>
      <c r="L83" s="233" t="s">
        <v>231</v>
      </c>
      <c r="M83" s="287"/>
      <c r="N83" s="287"/>
      <c r="O83" s="287"/>
      <c r="P83" s="287"/>
      <c r="Q83" s="287"/>
      <c r="R83" s="350" t="s">
        <v>165</v>
      </c>
      <c r="S83" s="369"/>
      <c r="T83" s="220">
        <v>164</v>
      </c>
      <c r="U83" s="220"/>
      <c r="V83" s="220"/>
      <c r="W83" s="219"/>
      <c r="X83" s="219"/>
      <c r="Y83" s="219"/>
      <c r="Z83" s="219"/>
      <c r="AA83" s="219"/>
      <c r="AB83" s="219"/>
      <c r="AC83" s="219"/>
      <c r="AD83" s="219"/>
      <c r="AE83" s="219"/>
      <c r="AF83" s="219"/>
      <c r="AG83" s="219"/>
      <c r="AH83" s="219"/>
      <c r="AI83" s="219"/>
      <c r="AJ83" s="219"/>
      <c r="AK83" s="219"/>
      <c r="AL83" s="219"/>
      <c r="AM83" s="219"/>
      <c r="AN83" s="586" t="s">
        <v>233</v>
      </c>
      <c r="AO83" s="592"/>
      <c r="AP83" s="592"/>
      <c r="AQ83" s="592"/>
      <c r="AR83" s="592"/>
      <c r="AS83" s="592"/>
      <c r="AT83" s="350" t="s">
        <v>165</v>
      </c>
      <c r="AU83" s="369"/>
      <c r="AV83" s="220">
        <v>165</v>
      </c>
      <c r="AW83" s="220"/>
      <c r="AX83" s="220"/>
      <c r="AY83" s="219"/>
      <c r="AZ83" s="219"/>
      <c r="BA83" s="219"/>
      <c r="BB83" s="219"/>
      <c r="BC83" s="219"/>
      <c r="BD83" s="219"/>
      <c r="BE83" s="219"/>
      <c r="BF83" s="219"/>
      <c r="BG83" s="219"/>
      <c r="BH83" s="219"/>
      <c r="BI83" s="219"/>
      <c r="BJ83" s="219"/>
      <c r="BK83" s="219"/>
      <c r="BL83" s="219"/>
      <c r="BM83" s="219"/>
      <c r="BN83" s="219"/>
      <c r="BO83" s="219"/>
      <c r="BP83" s="233" t="s">
        <v>283</v>
      </c>
      <c r="BQ83" s="287"/>
      <c r="BR83" s="287"/>
      <c r="BS83" s="287"/>
      <c r="BT83" s="287"/>
      <c r="BU83" s="287"/>
      <c r="BV83" s="287"/>
      <c r="BW83" s="287"/>
      <c r="BX83" s="350" t="s">
        <v>165</v>
      </c>
      <c r="BY83" s="369"/>
      <c r="BZ83" s="220">
        <v>159</v>
      </c>
      <c r="CA83" s="220"/>
      <c r="CB83" s="220"/>
      <c r="CC83" s="212"/>
      <c r="CD83" s="273"/>
      <c r="CE83" s="273"/>
      <c r="CF83" s="273"/>
      <c r="CG83" s="273"/>
      <c r="CH83" s="273"/>
      <c r="CI83" s="273"/>
      <c r="CJ83" s="273"/>
      <c r="CK83" s="273"/>
      <c r="CL83" s="273"/>
      <c r="CM83" s="273"/>
      <c r="CN83" s="273"/>
      <c r="CO83" s="273"/>
      <c r="CP83" s="273"/>
      <c r="CQ83" s="273"/>
      <c r="CR83" s="273"/>
      <c r="CS83" s="1112"/>
      <c r="CT83" s="1143"/>
      <c r="CU83" s="1150"/>
      <c r="CV83" s="1150"/>
      <c r="CW83" s="1150"/>
      <c r="CX83" s="1150"/>
      <c r="CY83" s="1150"/>
      <c r="CZ83" s="1150"/>
      <c r="DA83" s="1150"/>
      <c r="DB83" s="1150"/>
      <c r="DC83" s="1150"/>
      <c r="DD83" s="1150"/>
      <c r="DE83" s="1150"/>
      <c r="DF83" s="1150"/>
      <c r="DG83" s="1150"/>
      <c r="DH83" s="1150"/>
      <c r="DI83" s="1150"/>
      <c r="DJ83" s="1150"/>
      <c r="DK83" s="1150"/>
      <c r="DL83" s="1150"/>
      <c r="DM83" s="1150"/>
      <c r="DN83" s="1150"/>
      <c r="DO83" s="1150"/>
      <c r="DP83" s="1150"/>
      <c r="DQ83" s="1150"/>
      <c r="DR83" s="1150"/>
      <c r="DS83" s="1150"/>
      <c r="DT83" s="1150"/>
      <c r="DU83" s="1150"/>
      <c r="DV83" s="1150"/>
      <c r="DW83" s="1150"/>
      <c r="DX83" s="1150"/>
      <c r="DY83" s="1150"/>
      <c r="DZ83" s="1150"/>
      <c r="EA83" s="1150"/>
      <c r="EB83" s="1150"/>
      <c r="EC83" s="1150"/>
      <c r="ED83" s="1150"/>
      <c r="EE83" s="1150"/>
      <c r="EF83" s="1150"/>
      <c r="EG83" s="1150"/>
      <c r="EH83" s="1150"/>
      <c r="EI83" s="1150"/>
      <c r="EJ83" s="1150"/>
      <c r="EK83" s="1150"/>
      <c r="EL83" s="1150"/>
      <c r="EM83" s="1150"/>
      <c r="EN83" s="1150"/>
      <c r="EO83" s="1150"/>
      <c r="EP83" s="1150"/>
      <c r="EQ83" s="1150"/>
      <c r="ER83" s="1150"/>
      <c r="ES83" s="1150"/>
      <c r="ET83" s="1150"/>
    </row>
    <row r="84" spans="1:180" ht="6.75" customHeight="1">
      <c r="A84" s="42"/>
      <c r="B84" s="130"/>
      <c r="C84" s="130"/>
      <c r="D84" s="130"/>
      <c r="E84" s="130"/>
      <c r="F84" s="130"/>
      <c r="G84" s="130"/>
      <c r="H84" s="130"/>
      <c r="I84" s="130"/>
      <c r="J84" s="130"/>
      <c r="K84" s="186"/>
      <c r="L84" s="234"/>
      <c r="M84" s="288"/>
      <c r="N84" s="288"/>
      <c r="O84" s="288"/>
      <c r="P84" s="288"/>
      <c r="Q84" s="288"/>
      <c r="R84" s="351"/>
      <c r="S84" s="370"/>
      <c r="T84" s="220"/>
      <c r="U84" s="220"/>
      <c r="V84" s="220"/>
      <c r="W84" s="219"/>
      <c r="X84" s="219"/>
      <c r="Y84" s="219"/>
      <c r="Z84" s="219"/>
      <c r="AA84" s="219"/>
      <c r="AB84" s="219"/>
      <c r="AC84" s="219"/>
      <c r="AD84" s="219"/>
      <c r="AE84" s="219"/>
      <c r="AF84" s="219"/>
      <c r="AG84" s="219"/>
      <c r="AH84" s="219"/>
      <c r="AI84" s="219"/>
      <c r="AJ84" s="219"/>
      <c r="AK84" s="219"/>
      <c r="AL84" s="219"/>
      <c r="AM84" s="219"/>
      <c r="AN84" s="587"/>
      <c r="AO84" s="593"/>
      <c r="AP84" s="593"/>
      <c r="AQ84" s="593"/>
      <c r="AR84" s="593"/>
      <c r="AS84" s="593"/>
      <c r="AT84" s="351"/>
      <c r="AU84" s="370"/>
      <c r="AV84" s="220"/>
      <c r="AW84" s="220"/>
      <c r="AX84" s="220"/>
      <c r="AY84" s="219"/>
      <c r="AZ84" s="219"/>
      <c r="BA84" s="219"/>
      <c r="BB84" s="219"/>
      <c r="BC84" s="219"/>
      <c r="BD84" s="219"/>
      <c r="BE84" s="219"/>
      <c r="BF84" s="219"/>
      <c r="BG84" s="219"/>
      <c r="BH84" s="219"/>
      <c r="BI84" s="219"/>
      <c r="BJ84" s="219"/>
      <c r="BK84" s="219"/>
      <c r="BL84" s="219"/>
      <c r="BM84" s="219"/>
      <c r="BN84" s="219"/>
      <c r="BO84" s="219"/>
      <c r="BP84" s="234"/>
      <c r="BQ84" s="288"/>
      <c r="BR84" s="288"/>
      <c r="BS84" s="288"/>
      <c r="BT84" s="288"/>
      <c r="BU84" s="288"/>
      <c r="BV84" s="288"/>
      <c r="BW84" s="288"/>
      <c r="BX84" s="351"/>
      <c r="BY84" s="370"/>
      <c r="BZ84" s="220"/>
      <c r="CA84" s="220"/>
      <c r="CB84" s="220"/>
      <c r="CC84" s="213"/>
      <c r="CD84" s="274"/>
      <c r="CE84" s="274"/>
      <c r="CF84" s="274"/>
      <c r="CG84" s="274"/>
      <c r="CH84" s="274"/>
      <c r="CI84" s="274"/>
      <c r="CJ84" s="274"/>
      <c r="CK84" s="274"/>
      <c r="CL84" s="274"/>
      <c r="CM84" s="274"/>
      <c r="CN84" s="274"/>
      <c r="CO84" s="274"/>
      <c r="CP84" s="274"/>
      <c r="CQ84" s="274"/>
      <c r="CR84" s="274"/>
      <c r="CS84" s="489"/>
      <c r="CT84" s="1143"/>
      <c r="CU84" s="1150"/>
      <c r="CV84" s="1150"/>
      <c r="CW84" s="1150"/>
      <c r="CX84" s="1150"/>
      <c r="CY84" s="1150"/>
      <c r="CZ84" s="1150"/>
      <c r="DA84" s="1150"/>
      <c r="DB84" s="1150"/>
      <c r="DC84" s="1150"/>
      <c r="DD84" s="1150"/>
      <c r="DE84" s="1150"/>
      <c r="DF84" s="1150"/>
      <c r="DG84" s="1150"/>
      <c r="DH84" s="1150"/>
      <c r="DI84" s="1150"/>
      <c r="DJ84" s="1150"/>
      <c r="DK84" s="1150"/>
      <c r="DL84" s="1150"/>
      <c r="DM84" s="1150"/>
      <c r="DN84" s="1150"/>
      <c r="DO84" s="1150"/>
      <c r="DP84" s="1150"/>
      <c r="DQ84" s="1150"/>
      <c r="DR84" s="1150"/>
      <c r="DS84" s="1150"/>
      <c r="DT84" s="1150"/>
      <c r="DU84" s="1150"/>
      <c r="DV84" s="1150"/>
      <c r="DW84" s="1150"/>
      <c r="DX84" s="1150"/>
      <c r="DY84" s="1150"/>
      <c r="DZ84" s="1150"/>
      <c r="EA84" s="1150"/>
      <c r="EB84" s="1150"/>
      <c r="EC84" s="1150"/>
      <c r="ED84" s="1150"/>
      <c r="EE84" s="1150"/>
      <c r="EF84" s="1150"/>
      <c r="EG84" s="1150"/>
      <c r="EH84" s="1150"/>
      <c r="EI84" s="1150"/>
      <c r="EJ84" s="1150"/>
      <c r="EK84" s="1150"/>
      <c r="EL84" s="1150"/>
      <c r="EM84" s="1150"/>
      <c r="EN84" s="1150"/>
      <c r="EO84" s="1150"/>
      <c r="EP84" s="1150"/>
      <c r="EQ84" s="1150"/>
      <c r="ER84" s="1150"/>
      <c r="ES84" s="1150"/>
      <c r="ET84" s="1150"/>
    </row>
    <row r="85" spans="1:180" ht="6.75" customHeight="1">
      <c r="A85" s="43"/>
      <c r="B85" s="131"/>
      <c r="C85" s="131"/>
      <c r="D85" s="131"/>
      <c r="E85" s="131"/>
      <c r="F85" s="131"/>
      <c r="G85" s="131"/>
      <c r="H85" s="131"/>
      <c r="I85" s="131"/>
      <c r="J85" s="131"/>
      <c r="K85" s="187"/>
      <c r="L85" s="235"/>
      <c r="M85" s="289"/>
      <c r="N85" s="289"/>
      <c r="O85" s="289"/>
      <c r="P85" s="289"/>
      <c r="Q85" s="289"/>
      <c r="R85" s="352"/>
      <c r="S85" s="371"/>
      <c r="T85" s="220"/>
      <c r="U85" s="220"/>
      <c r="V85" s="220"/>
      <c r="W85" s="219"/>
      <c r="X85" s="219"/>
      <c r="Y85" s="219"/>
      <c r="Z85" s="219"/>
      <c r="AA85" s="219"/>
      <c r="AB85" s="219"/>
      <c r="AC85" s="219"/>
      <c r="AD85" s="219"/>
      <c r="AE85" s="219"/>
      <c r="AF85" s="219"/>
      <c r="AG85" s="219"/>
      <c r="AH85" s="219"/>
      <c r="AI85" s="219"/>
      <c r="AJ85" s="219"/>
      <c r="AK85" s="219"/>
      <c r="AL85" s="219"/>
      <c r="AM85" s="219"/>
      <c r="AN85" s="588"/>
      <c r="AO85" s="594"/>
      <c r="AP85" s="594"/>
      <c r="AQ85" s="594"/>
      <c r="AR85" s="594"/>
      <c r="AS85" s="594"/>
      <c r="AT85" s="352"/>
      <c r="AU85" s="371"/>
      <c r="AV85" s="220"/>
      <c r="AW85" s="220"/>
      <c r="AX85" s="220"/>
      <c r="AY85" s="219"/>
      <c r="AZ85" s="219"/>
      <c r="BA85" s="219"/>
      <c r="BB85" s="219"/>
      <c r="BC85" s="219"/>
      <c r="BD85" s="219"/>
      <c r="BE85" s="219"/>
      <c r="BF85" s="219"/>
      <c r="BG85" s="219"/>
      <c r="BH85" s="219"/>
      <c r="BI85" s="219"/>
      <c r="BJ85" s="219"/>
      <c r="BK85" s="219"/>
      <c r="BL85" s="219"/>
      <c r="BM85" s="219"/>
      <c r="BN85" s="219"/>
      <c r="BO85" s="219"/>
      <c r="BP85" s="235"/>
      <c r="BQ85" s="289"/>
      <c r="BR85" s="289"/>
      <c r="BS85" s="289"/>
      <c r="BT85" s="289"/>
      <c r="BU85" s="289"/>
      <c r="BV85" s="289"/>
      <c r="BW85" s="289"/>
      <c r="BX85" s="352"/>
      <c r="BY85" s="371"/>
      <c r="BZ85" s="220"/>
      <c r="CA85" s="220"/>
      <c r="CB85" s="220"/>
      <c r="CC85" s="214"/>
      <c r="CD85" s="275"/>
      <c r="CE85" s="275"/>
      <c r="CF85" s="275"/>
      <c r="CG85" s="275"/>
      <c r="CH85" s="275"/>
      <c r="CI85" s="275"/>
      <c r="CJ85" s="275"/>
      <c r="CK85" s="275"/>
      <c r="CL85" s="275"/>
      <c r="CM85" s="275"/>
      <c r="CN85" s="275"/>
      <c r="CO85" s="275"/>
      <c r="CP85" s="275"/>
      <c r="CQ85" s="275"/>
      <c r="CR85" s="275"/>
      <c r="CS85" s="490"/>
      <c r="CT85" s="1143"/>
    </row>
    <row r="86" spans="1:180" ht="6.75" customHeight="1">
      <c r="CT86" s="1143"/>
    </row>
    <row r="87" spans="1:180" ht="6.75" customHeight="1">
      <c r="A87" s="18" t="s">
        <v>235</v>
      </c>
      <c r="B87" s="18"/>
      <c r="C87" s="18"/>
      <c r="D87" s="18"/>
      <c r="E87" s="18"/>
      <c r="F87" s="18"/>
      <c r="G87" s="18"/>
      <c r="H87" s="18"/>
      <c r="I87" s="18"/>
      <c r="J87" s="18"/>
      <c r="K87" s="18"/>
      <c r="L87" s="18"/>
      <c r="M87" s="18"/>
      <c r="N87" s="18"/>
      <c r="O87" s="18"/>
      <c r="P87" s="18"/>
      <c r="Q87" s="18"/>
      <c r="R87" s="18"/>
      <c r="S87" s="18"/>
      <c r="T87" s="388"/>
      <c r="U87" s="399"/>
      <c r="V87" s="399"/>
      <c r="W87" s="399"/>
      <c r="X87" s="399"/>
      <c r="Y87" s="399"/>
      <c r="Z87" s="399"/>
      <c r="AA87" s="440"/>
      <c r="AD87" s="468" t="s">
        <v>9</v>
      </c>
      <c r="AE87" s="468"/>
      <c r="AF87" s="468"/>
      <c r="AG87" s="468"/>
      <c r="AH87" s="468"/>
      <c r="AI87" s="468"/>
      <c r="AJ87" s="468"/>
      <c r="AK87" s="468"/>
      <c r="AL87" s="468"/>
      <c r="AM87" s="468"/>
      <c r="AN87" s="468"/>
      <c r="AO87" s="468"/>
      <c r="AP87" s="468"/>
      <c r="AQ87" s="468"/>
      <c r="AR87" s="468"/>
      <c r="AS87" s="468"/>
      <c r="AT87" s="468"/>
      <c r="AU87" s="468"/>
      <c r="AV87" s="468"/>
      <c r="AW87" s="468"/>
      <c r="AX87" s="468"/>
      <c r="AY87" s="468"/>
      <c r="AZ87" s="468"/>
      <c r="BA87" s="468"/>
      <c r="BB87" s="468"/>
      <c r="BC87" s="468"/>
      <c r="BD87" s="468"/>
      <c r="BE87" s="468"/>
      <c r="BF87" s="468"/>
      <c r="BG87" s="468"/>
      <c r="BH87" s="468"/>
      <c r="BI87" s="468"/>
      <c r="BJ87" s="468"/>
      <c r="BK87" s="468"/>
      <c r="BL87" s="468"/>
      <c r="BM87" s="468"/>
      <c r="BN87" s="468"/>
      <c r="BO87" s="468"/>
      <c r="BP87" s="468"/>
      <c r="BQ87" s="468"/>
      <c r="BR87" s="468"/>
      <c r="BS87" s="468"/>
      <c r="BT87" s="468"/>
      <c r="BU87" s="468"/>
      <c r="BV87" s="468"/>
      <c r="BW87" s="468"/>
      <c r="BX87" s="468"/>
      <c r="BY87" s="468"/>
      <c r="BZ87" s="468"/>
      <c r="CA87" s="468"/>
      <c r="CB87" s="468"/>
      <c r="CC87" s="468"/>
      <c r="CT87" s="1143"/>
    </row>
    <row r="88" spans="1:180" ht="6.75" customHeight="1">
      <c r="A88" s="18"/>
      <c r="B88" s="18"/>
      <c r="C88" s="18"/>
      <c r="D88" s="18"/>
      <c r="E88" s="18"/>
      <c r="F88" s="18"/>
      <c r="G88" s="18"/>
      <c r="H88" s="18"/>
      <c r="I88" s="18"/>
      <c r="J88" s="18"/>
      <c r="K88" s="18"/>
      <c r="L88" s="18"/>
      <c r="M88" s="18"/>
      <c r="N88" s="18"/>
      <c r="O88" s="18"/>
      <c r="P88" s="18"/>
      <c r="Q88" s="18"/>
      <c r="R88" s="18"/>
      <c r="S88" s="18"/>
      <c r="T88" s="389"/>
      <c r="U88" s="400"/>
      <c r="V88" s="400"/>
      <c r="W88" s="400"/>
      <c r="X88" s="400"/>
      <c r="Y88" s="400"/>
      <c r="Z88" s="400"/>
      <c r="AA88" s="441"/>
      <c r="AD88" s="468"/>
      <c r="AE88" s="468"/>
      <c r="AF88" s="468"/>
      <c r="AG88" s="468"/>
      <c r="AH88" s="468"/>
      <c r="AI88" s="468"/>
      <c r="AJ88" s="468"/>
      <c r="AK88" s="468"/>
      <c r="AL88" s="468"/>
      <c r="AM88" s="468"/>
      <c r="AN88" s="468"/>
      <c r="AO88" s="468"/>
      <c r="AP88" s="468"/>
      <c r="AQ88" s="468"/>
      <c r="AR88" s="468"/>
      <c r="AS88" s="468"/>
      <c r="AT88" s="468"/>
      <c r="AU88" s="468"/>
      <c r="AV88" s="468"/>
      <c r="AW88" s="468"/>
      <c r="AX88" s="468"/>
      <c r="AY88" s="468"/>
      <c r="AZ88" s="468"/>
      <c r="BA88" s="468"/>
      <c r="BB88" s="468"/>
      <c r="BC88" s="468"/>
      <c r="BD88" s="468"/>
      <c r="BE88" s="468"/>
      <c r="BF88" s="468"/>
      <c r="BG88" s="468"/>
      <c r="BH88" s="468"/>
      <c r="BI88" s="468"/>
      <c r="BJ88" s="468"/>
      <c r="BK88" s="468"/>
      <c r="BL88" s="468"/>
      <c r="BM88" s="468"/>
      <c r="BN88" s="468"/>
      <c r="BO88" s="468"/>
      <c r="BP88" s="468"/>
      <c r="BQ88" s="468"/>
      <c r="BR88" s="468"/>
      <c r="BS88" s="468"/>
      <c r="BT88" s="468"/>
      <c r="BU88" s="468"/>
      <c r="BV88" s="468"/>
      <c r="BW88" s="468"/>
      <c r="BX88" s="468"/>
      <c r="BY88" s="468"/>
      <c r="BZ88" s="468"/>
      <c r="CA88" s="468"/>
      <c r="CB88" s="468"/>
      <c r="CC88" s="468"/>
      <c r="CT88" s="1143"/>
      <c r="CU88" s="1151" t="s">
        <v>238</v>
      </c>
    </row>
    <row r="89" spans="1:180" ht="6.75" customHeight="1">
      <c r="A89" s="18"/>
      <c r="B89" s="18"/>
      <c r="C89" s="18"/>
      <c r="D89" s="18"/>
      <c r="E89" s="18"/>
      <c r="F89" s="18"/>
      <c r="G89" s="18"/>
      <c r="H89" s="18"/>
      <c r="I89" s="18"/>
      <c r="J89" s="18"/>
      <c r="K89" s="18"/>
      <c r="L89" s="18"/>
      <c r="M89" s="18"/>
      <c r="N89" s="18"/>
      <c r="O89" s="18"/>
      <c r="P89" s="18"/>
      <c r="Q89" s="18"/>
      <c r="R89" s="18"/>
      <c r="S89" s="18"/>
      <c r="T89" s="390"/>
      <c r="U89" s="401"/>
      <c r="V89" s="401"/>
      <c r="W89" s="401"/>
      <c r="X89" s="401"/>
      <c r="Y89" s="401"/>
      <c r="Z89" s="401"/>
      <c r="AA89" s="442"/>
      <c r="AD89" s="468"/>
      <c r="AE89" s="468"/>
      <c r="AF89" s="468"/>
      <c r="AG89" s="468"/>
      <c r="AH89" s="468"/>
      <c r="AI89" s="468"/>
      <c r="AJ89" s="468"/>
      <c r="AK89" s="468"/>
      <c r="AL89" s="468"/>
      <c r="AM89" s="468"/>
      <c r="AN89" s="468"/>
      <c r="AO89" s="468"/>
      <c r="AP89" s="468"/>
      <c r="AQ89" s="468"/>
      <c r="AR89" s="468"/>
      <c r="AS89" s="468"/>
      <c r="AT89" s="468"/>
      <c r="AU89" s="468"/>
      <c r="AV89" s="468"/>
      <c r="AW89" s="468"/>
      <c r="AX89" s="468"/>
      <c r="AY89" s="468"/>
      <c r="AZ89" s="468"/>
      <c r="BA89" s="468"/>
      <c r="BB89" s="468"/>
      <c r="BC89" s="468"/>
      <c r="BD89" s="468"/>
      <c r="BE89" s="468"/>
      <c r="BF89" s="468"/>
      <c r="BG89" s="468"/>
      <c r="BH89" s="468"/>
      <c r="BI89" s="468"/>
      <c r="BJ89" s="468"/>
      <c r="BK89" s="468"/>
      <c r="BL89" s="468"/>
      <c r="BM89" s="468"/>
      <c r="BN89" s="468"/>
      <c r="BO89" s="468"/>
      <c r="BP89" s="468"/>
      <c r="BQ89" s="468"/>
      <c r="BR89" s="468"/>
      <c r="BS89" s="468"/>
      <c r="BT89" s="468"/>
      <c r="BU89" s="468"/>
      <c r="BV89" s="468"/>
      <c r="BW89" s="468"/>
      <c r="BX89" s="468"/>
      <c r="BY89" s="468"/>
      <c r="BZ89" s="468"/>
      <c r="CA89" s="468"/>
      <c r="CB89" s="468"/>
      <c r="CC89" s="468"/>
      <c r="CT89" s="1143"/>
      <c r="CU89" s="1151"/>
    </row>
    <row r="90" spans="1:180" ht="6.75" customHeight="1">
      <c r="CT90" s="1143"/>
    </row>
    <row r="91" spans="1:180" ht="6.75" customHeight="1">
      <c r="A91" s="44" t="s">
        <v>174</v>
      </c>
      <c r="B91" s="132"/>
      <c r="C91" s="132"/>
      <c r="D91" s="132"/>
      <c r="E91" s="132"/>
      <c r="F91" s="132"/>
      <c r="G91" s="132"/>
      <c r="H91" s="132"/>
      <c r="I91" s="132"/>
      <c r="J91" s="132"/>
      <c r="K91" s="132"/>
      <c r="L91" s="236" t="s">
        <v>54</v>
      </c>
      <c r="M91" s="236"/>
      <c r="N91" s="236"/>
      <c r="O91" s="236"/>
      <c r="P91" s="236"/>
      <c r="Q91" s="236"/>
      <c r="R91" s="236"/>
      <c r="S91" s="236"/>
      <c r="T91" s="236"/>
      <c r="U91" s="236"/>
      <c r="V91" s="236"/>
      <c r="W91" s="236"/>
      <c r="X91" s="236"/>
      <c r="Y91" s="236"/>
      <c r="Z91" s="236"/>
      <c r="AA91" s="236" t="s">
        <v>83</v>
      </c>
      <c r="AB91" s="236"/>
      <c r="AC91" s="236"/>
      <c r="AD91" s="236"/>
      <c r="AE91" s="236"/>
      <c r="AF91" s="236"/>
      <c r="AG91" s="236"/>
      <c r="AH91" s="236"/>
      <c r="AI91" s="236"/>
      <c r="AJ91" s="236"/>
      <c r="AK91" s="236"/>
      <c r="AL91" s="236"/>
      <c r="AM91" s="236"/>
      <c r="AN91" s="236"/>
      <c r="AO91" s="236"/>
      <c r="AP91" s="236"/>
      <c r="AQ91" s="236" t="s">
        <v>244</v>
      </c>
      <c r="AR91" s="236"/>
      <c r="AS91" s="236"/>
      <c r="AT91" s="236"/>
      <c r="AU91" s="236"/>
      <c r="AV91" s="236"/>
      <c r="AW91" s="236"/>
      <c r="AX91" s="236"/>
      <c r="AY91" s="236"/>
      <c r="AZ91" s="707" t="s">
        <v>245</v>
      </c>
      <c r="BA91" s="707"/>
      <c r="BB91" s="707"/>
      <c r="BC91" s="707"/>
      <c r="BD91" s="707"/>
      <c r="BE91" s="707"/>
      <c r="BF91" s="707"/>
      <c r="BG91" s="707"/>
      <c r="BH91" s="707"/>
      <c r="BI91" s="236" t="s">
        <v>153</v>
      </c>
      <c r="BJ91" s="236"/>
      <c r="BK91" s="236"/>
      <c r="BL91" s="236"/>
      <c r="BM91" s="236"/>
      <c r="BN91" s="236"/>
      <c r="BO91" s="236"/>
      <c r="BP91" s="236"/>
      <c r="BQ91" s="236"/>
      <c r="BR91" s="236"/>
      <c r="BS91" s="236"/>
      <c r="BT91" s="236"/>
      <c r="BU91" s="887"/>
      <c r="CT91" s="1143"/>
    </row>
    <row r="92" spans="1:180" ht="6.75" customHeight="1">
      <c r="A92" s="45"/>
      <c r="B92" s="87"/>
      <c r="C92" s="87"/>
      <c r="D92" s="87"/>
      <c r="E92" s="87"/>
      <c r="F92" s="87"/>
      <c r="G92" s="87"/>
      <c r="H92" s="87"/>
      <c r="I92" s="87"/>
      <c r="J92" s="87"/>
      <c r="K92" s="87"/>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708"/>
      <c r="BA92" s="708"/>
      <c r="BB92" s="708"/>
      <c r="BC92" s="708"/>
      <c r="BD92" s="708"/>
      <c r="BE92" s="708"/>
      <c r="BF92" s="708"/>
      <c r="BG92" s="708"/>
      <c r="BH92" s="708"/>
      <c r="BI92" s="136"/>
      <c r="BJ92" s="136"/>
      <c r="BK92" s="136"/>
      <c r="BL92" s="136"/>
      <c r="BM92" s="136"/>
      <c r="BN92" s="136"/>
      <c r="BO92" s="136"/>
      <c r="BP92" s="136"/>
      <c r="BQ92" s="136"/>
      <c r="BR92" s="136"/>
      <c r="BS92" s="136"/>
      <c r="BT92" s="136"/>
      <c r="BU92" s="888"/>
      <c r="CT92" s="1143"/>
      <c r="CU92" s="1147" t="s">
        <v>33</v>
      </c>
    </row>
    <row r="93" spans="1:180" ht="6.75" customHeight="1">
      <c r="A93" s="45"/>
      <c r="B93" s="87"/>
      <c r="C93" s="87"/>
      <c r="D93" s="87"/>
      <c r="E93" s="87"/>
      <c r="F93" s="87"/>
      <c r="G93" s="87"/>
      <c r="H93" s="87"/>
      <c r="I93" s="87"/>
      <c r="J93" s="87"/>
      <c r="K93" s="87"/>
      <c r="L93" s="237"/>
      <c r="M93" s="237"/>
      <c r="N93" s="237"/>
      <c r="O93" s="237"/>
      <c r="P93" s="237"/>
      <c r="Q93" s="237"/>
      <c r="R93" s="237"/>
      <c r="S93" s="237"/>
      <c r="T93" s="237"/>
      <c r="U93" s="237"/>
      <c r="V93" s="237"/>
      <c r="W93" s="237"/>
      <c r="X93" s="237"/>
      <c r="Y93" s="237"/>
      <c r="Z93" s="237"/>
      <c r="AA93" s="373"/>
      <c r="AB93" s="373"/>
      <c r="AC93" s="373"/>
      <c r="AD93" s="373"/>
      <c r="AE93" s="373"/>
      <c r="AF93" s="373"/>
      <c r="AG93" s="373"/>
      <c r="AH93" s="548" t="s">
        <v>19</v>
      </c>
      <c r="AI93" s="373"/>
      <c r="AJ93" s="373"/>
      <c r="AK93" s="373"/>
      <c r="AL93" s="548" t="s">
        <v>97</v>
      </c>
      <c r="AM93" s="373"/>
      <c r="AN93" s="373"/>
      <c r="AO93" s="373"/>
      <c r="AP93" s="548" t="s">
        <v>14</v>
      </c>
      <c r="AQ93" s="373"/>
      <c r="AR93" s="373"/>
      <c r="AS93" s="373"/>
      <c r="AT93" s="373"/>
      <c r="AU93" s="373"/>
      <c r="AV93" s="373"/>
      <c r="AW93" s="373"/>
      <c r="AX93" s="373"/>
      <c r="AY93" s="373"/>
      <c r="AZ93" s="373"/>
      <c r="BA93" s="373"/>
      <c r="BB93" s="373"/>
      <c r="BC93" s="373"/>
      <c r="BD93" s="373"/>
      <c r="BE93" s="373"/>
      <c r="BF93" s="373"/>
      <c r="BG93" s="373"/>
      <c r="BH93" s="373"/>
      <c r="BI93" s="373"/>
      <c r="BJ93" s="373"/>
      <c r="BK93" s="373"/>
      <c r="BL93" s="373"/>
      <c r="BM93" s="373"/>
      <c r="BN93" s="373"/>
      <c r="BO93" s="601"/>
      <c r="BP93" s="830"/>
      <c r="BQ93" s="373"/>
      <c r="BR93" s="373"/>
      <c r="BS93" s="601"/>
      <c r="BT93" s="871" t="s">
        <v>214</v>
      </c>
      <c r="BU93" s="889"/>
      <c r="CT93" s="1143"/>
      <c r="CU93" s="1147"/>
      <c r="CY93" s="1155"/>
      <c r="CZ93" s="1155"/>
      <c r="DA93" s="1155"/>
      <c r="DB93" s="1155"/>
      <c r="DC93" s="1155"/>
      <c r="DD93" s="1155"/>
      <c r="DE93" s="1155"/>
      <c r="DF93" s="1155"/>
      <c r="DG93" s="1155"/>
      <c r="DH93" s="1155"/>
      <c r="DI93" s="11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c r="EO93" s="55"/>
      <c r="EP93" s="55"/>
      <c r="EQ93" s="55"/>
      <c r="ER93" s="55"/>
      <c r="ES93" s="55"/>
      <c r="ET93" s="55"/>
      <c r="EU93" s="55"/>
      <c r="EV93" s="55"/>
      <c r="EW93" s="55"/>
      <c r="EX93" s="1169"/>
      <c r="EY93" s="1169"/>
      <c r="EZ93" s="1169"/>
      <c r="FA93" s="1169"/>
      <c r="FB93" s="1169"/>
      <c r="FC93" s="1169"/>
      <c r="FD93" s="1169"/>
      <c r="FE93" s="1169"/>
      <c r="FF93" s="1169"/>
      <c r="FG93" s="55"/>
      <c r="FH93" s="55"/>
      <c r="FI93" s="55"/>
      <c r="FJ93" s="55"/>
      <c r="FK93" s="55"/>
      <c r="FL93" s="55"/>
      <c r="FM93" s="55"/>
      <c r="FN93" s="55"/>
      <c r="FO93" s="55"/>
      <c r="FP93" s="55"/>
      <c r="FQ93" s="55"/>
      <c r="FR93" s="55"/>
      <c r="FS93" s="55"/>
      <c r="FT93" s="505"/>
      <c r="FU93" s="505"/>
      <c r="FV93" s="505"/>
      <c r="FW93" s="505"/>
      <c r="FX93" s="505"/>
    </row>
    <row r="94" spans="1:180" ht="6.75" customHeight="1">
      <c r="A94" s="45"/>
      <c r="B94" s="87"/>
      <c r="C94" s="87"/>
      <c r="D94" s="87"/>
      <c r="E94" s="87"/>
      <c r="F94" s="87"/>
      <c r="G94" s="87"/>
      <c r="H94" s="87"/>
      <c r="I94" s="87"/>
      <c r="J94" s="87"/>
      <c r="K94" s="87"/>
      <c r="L94" s="237"/>
      <c r="M94" s="237"/>
      <c r="N94" s="237"/>
      <c r="O94" s="237"/>
      <c r="P94" s="237"/>
      <c r="Q94" s="237"/>
      <c r="R94" s="237"/>
      <c r="S94" s="237"/>
      <c r="T94" s="237"/>
      <c r="U94" s="237"/>
      <c r="V94" s="237"/>
      <c r="W94" s="237"/>
      <c r="X94" s="237"/>
      <c r="Y94" s="237"/>
      <c r="Z94" s="237"/>
      <c r="AA94" s="373"/>
      <c r="AB94" s="373"/>
      <c r="AC94" s="373"/>
      <c r="AD94" s="373"/>
      <c r="AE94" s="373"/>
      <c r="AF94" s="373"/>
      <c r="AG94" s="373"/>
      <c r="AH94" s="548"/>
      <c r="AI94" s="373"/>
      <c r="AJ94" s="373"/>
      <c r="AK94" s="373"/>
      <c r="AL94" s="548"/>
      <c r="AM94" s="373"/>
      <c r="AN94" s="373"/>
      <c r="AO94" s="373"/>
      <c r="AP94" s="548"/>
      <c r="AQ94" s="373"/>
      <c r="AR94" s="373"/>
      <c r="AS94" s="373"/>
      <c r="AT94" s="373"/>
      <c r="AU94" s="373"/>
      <c r="AV94" s="373"/>
      <c r="AW94" s="373"/>
      <c r="AX94" s="373"/>
      <c r="AY94" s="373"/>
      <c r="AZ94" s="373"/>
      <c r="BA94" s="373"/>
      <c r="BB94" s="373"/>
      <c r="BC94" s="373"/>
      <c r="BD94" s="373"/>
      <c r="BE94" s="373"/>
      <c r="BF94" s="373"/>
      <c r="BG94" s="373"/>
      <c r="BH94" s="373"/>
      <c r="BI94" s="373"/>
      <c r="BJ94" s="373"/>
      <c r="BK94" s="373"/>
      <c r="BL94" s="373"/>
      <c r="BM94" s="373"/>
      <c r="BN94" s="373"/>
      <c r="BO94" s="601"/>
      <c r="BP94" s="830"/>
      <c r="BQ94" s="373"/>
      <c r="BR94" s="373"/>
      <c r="BS94" s="601"/>
      <c r="BT94" s="872"/>
      <c r="BU94" s="889"/>
      <c r="CT94" s="1143"/>
      <c r="CU94" s="1147"/>
      <c r="CY94" s="1155"/>
      <c r="CZ94" s="1155"/>
      <c r="DA94" s="1155"/>
      <c r="DB94" s="1155"/>
      <c r="DC94" s="1155"/>
      <c r="DD94" s="1155"/>
      <c r="DE94" s="1155"/>
      <c r="DF94" s="1155"/>
      <c r="DG94" s="1155"/>
      <c r="DH94" s="1155"/>
      <c r="DI94" s="1155"/>
      <c r="DJ94" s="55"/>
      <c r="DK94" s="55"/>
      <c r="DL94" s="55"/>
      <c r="DM94" s="55"/>
      <c r="DN94" s="55"/>
      <c r="DO94" s="55"/>
      <c r="DP94" s="55"/>
      <c r="DQ94" s="55"/>
      <c r="DR94" s="55"/>
      <c r="DS94" s="55"/>
      <c r="DT94" s="55"/>
      <c r="DU94" s="55"/>
      <c r="DV94" s="55"/>
      <c r="DW94" s="55"/>
      <c r="DX94" s="55"/>
      <c r="DY94" s="55"/>
      <c r="DZ94" s="55"/>
      <c r="EA94" s="55"/>
      <c r="EB94" s="55"/>
      <c r="EC94" s="55"/>
      <c r="ED94" s="55"/>
      <c r="EE94" s="55"/>
      <c r="EF94" s="55"/>
      <c r="EG94" s="55"/>
      <c r="EH94" s="55"/>
      <c r="EI94" s="55"/>
      <c r="EJ94" s="55"/>
      <c r="EK94" s="55"/>
      <c r="EL94" s="55"/>
      <c r="EM94" s="55"/>
      <c r="EN94" s="55"/>
      <c r="EO94" s="55"/>
      <c r="EP94" s="55"/>
      <c r="EQ94" s="55"/>
      <c r="ER94" s="55"/>
      <c r="ES94" s="55"/>
      <c r="ET94" s="55"/>
      <c r="EU94" s="55"/>
      <c r="EV94" s="55"/>
      <c r="EW94" s="55"/>
      <c r="EX94" s="1169"/>
      <c r="EY94" s="1169"/>
      <c r="EZ94" s="1169"/>
      <c r="FA94" s="1169"/>
      <c r="FB94" s="1169"/>
      <c r="FC94" s="1169"/>
      <c r="FD94" s="1169"/>
      <c r="FE94" s="1169"/>
      <c r="FF94" s="1169"/>
      <c r="FG94" s="55"/>
      <c r="FH94" s="55"/>
      <c r="FI94" s="55"/>
      <c r="FJ94" s="55"/>
      <c r="FK94" s="55"/>
      <c r="FL94" s="55"/>
      <c r="FM94" s="55"/>
      <c r="FN94" s="55"/>
      <c r="FO94" s="55"/>
      <c r="FP94" s="55"/>
      <c r="FQ94" s="55"/>
      <c r="FR94" s="55"/>
      <c r="FS94" s="55"/>
      <c r="FT94" s="505"/>
      <c r="FU94" s="505"/>
      <c r="FV94" s="505"/>
      <c r="FW94" s="505"/>
      <c r="FX94" s="505"/>
    </row>
    <row r="95" spans="1:180" ht="6.75" customHeight="1">
      <c r="A95" s="45"/>
      <c r="B95" s="87"/>
      <c r="C95" s="87"/>
      <c r="D95" s="87"/>
      <c r="E95" s="87"/>
      <c r="F95" s="87"/>
      <c r="G95" s="87"/>
      <c r="H95" s="87"/>
      <c r="I95" s="87"/>
      <c r="J95" s="87"/>
      <c r="K95" s="87"/>
      <c r="L95" s="237"/>
      <c r="M95" s="237"/>
      <c r="N95" s="237"/>
      <c r="O95" s="237"/>
      <c r="P95" s="237"/>
      <c r="Q95" s="237"/>
      <c r="R95" s="237"/>
      <c r="S95" s="237"/>
      <c r="T95" s="237"/>
      <c r="U95" s="237"/>
      <c r="V95" s="237"/>
      <c r="W95" s="237"/>
      <c r="X95" s="237"/>
      <c r="Y95" s="237"/>
      <c r="Z95" s="237"/>
      <c r="AA95" s="373"/>
      <c r="AB95" s="373"/>
      <c r="AC95" s="373"/>
      <c r="AD95" s="373"/>
      <c r="AE95" s="373"/>
      <c r="AF95" s="373"/>
      <c r="AG95" s="373"/>
      <c r="AH95" s="548"/>
      <c r="AI95" s="373"/>
      <c r="AJ95" s="373"/>
      <c r="AK95" s="373"/>
      <c r="AL95" s="548"/>
      <c r="AM95" s="373"/>
      <c r="AN95" s="373"/>
      <c r="AO95" s="373"/>
      <c r="AP95" s="548"/>
      <c r="AQ95" s="373"/>
      <c r="AR95" s="373"/>
      <c r="AS95" s="373"/>
      <c r="AT95" s="373"/>
      <c r="AU95" s="373"/>
      <c r="AV95" s="373"/>
      <c r="AW95" s="373"/>
      <c r="AX95" s="373"/>
      <c r="AY95" s="222"/>
      <c r="AZ95" s="222"/>
      <c r="BA95" s="222"/>
      <c r="BB95" s="222"/>
      <c r="BC95" s="222"/>
      <c r="BD95" s="222"/>
      <c r="BE95" s="222"/>
      <c r="BF95" s="222"/>
      <c r="BG95" s="222"/>
      <c r="BH95" s="222"/>
      <c r="BI95" s="222"/>
      <c r="BJ95" s="222"/>
      <c r="BK95" s="222"/>
      <c r="BL95" s="222"/>
      <c r="BM95" s="222"/>
      <c r="BN95" s="222"/>
      <c r="BO95" s="444"/>
      <c r="BP95" s="831"/>
      <c r="BQ95" s="842"/>
      <c r="BR95" s="842"/>
      <c r="BS95" s="856"/>
      <c r="BT95" s="873"/>
      <c r="BU95" s="890"/>
      <c r="CT95" s="1143"/>
      <c r="CU95" s="1147"/>
      <c r="CY95" s="1155"/>
      <c r="CZ95" s="1155"/>
      <c r="DA95" s="1155"/>
      <c r="DB95" s="1155"/>
      <c r="DC95" s="1155"/>
      <c r="DD95" s="1155"/>
      <c r="DE95" s="1155"/>
      <c r="DF95" s="1155"/>
      <c r="DG95" s="1155"/>
      <c r="DH95" s="1155"/>
      <c r="DI95" s="1155"/>
      <c r="DJ95" s="1159"/>
      <c r="DK95" s="1159"/>
      <c r="DL95" s="1159"/>
      <c r="DM95" s="1159"/>
      <c r="DN95" s="1159"/>
      <c r="DO95" s="1159"/>
      <c r="DP95" s="1159"/>
      <c r="DQ95" s="1159"/>
      <c r="DR95" s="1159"/>
      <c r="DS95" s="1159"/>
      <c r="DT95" s="1159"/>
      <c r="DU95" s="1159"/>
      <c r="DV95" s="1159"/>
      <c r="DW95" s="1159"/>
      <c r="DX95" s="1159"/>
      <c r="DY95" s="505"/>
      <c r="DZ95" s="505"/>
      <c r="EA95" s="505"/>
      <c r="EB95" s="1159"/>
      <c r="EC95" s="505"/>
      <c r="ED95" s="505"/>
      <c r="EE95" s="505"/>
      <c r="EF95" s="505"/>
      <c r="EG95" s="1159"/>
      <c r="EH95" s="1159"/>
      <c r="EI95" s="1159"/>
      <c r="EJ95" s="1164"/>
      <c r="EK95" s="1159"/>
      <c r="EL95" s="1159"/>
      <c r="EM95" s="1159"/>
      <c r="EN95" s="1164"/>
      <c r="EO95" s="1159"/>
      <c r="EP95" s="1159"/>
      <c r="EQ95" s="1159"/>
      <c r="ER95" s="1159"/>
      <c r="ES95" s="1159"/>
      <c r="ET95" s="1159"/>
      <c r="EU95" s="1159"/>
      <c r="EV95" s="1159"/>
      <c r="EW95" s="1159"/>
      <c r="EX95" s="1159"/>
      <c r="EY95" s="1159"/>
      <c r="EZ95" s="1159"/>
      <c r="FA95" s="1159"/>
      <c r="FB95" s="1159"/>
      <c r="FC95" s="1159"/>
      <c r="FD95" s="1159"/>
      <c r="FE95" s="1159"/>
      <c r="FF95" s="1159"/>
      <c r="FG95" s="1159"/>
      <c r="FH95" s="1159"/>
      <c r="FI95" s="1159"/>
      <c r="FJ95" s="1159"/>
      <c r="FK95" s="1159"/>
      <c r="FL95" s="1159"/>
      <c r="FM95" s="1159"/>
      <c r="FN95" s="1159"/>
      <c r="FO95" s="1159"/>
      <c r="FP95" s="1159"/>
      <c r="FQ95" s="1159"/>
      <c r="FR95" s="55"/>
      <c r="FS95" s="118"/>
      <c r="FT95" s="505"/>
      <c r="FU95" s="505"/>
      <c r="FV95" s="505"/>
      <c r="FW95" s="505"/>
      <c r="FX95" s="505"/>
    </row>
    <row r="96" spans="1:180" ht="6.75" customHeight="1">
      <c r="A96" s="46" t="s">
        <v>32</v>
      </c>
      <c r="B96" s="133"/>
      <c r="C96" s="133"/>
      <c r="D96" s="133"/>
      <c r="E96" s="133"/>
      <c r="F96" s="133"/>
      <c r="G96" s="133"/>
      <c r="H96" s="133"/>
      <c r="I96" s="133"/>
      <c r="J96" s="133"/>
      <c r="K96" s="188"/>
      <c r="L96" s="220">
        <v>367</v>
      </c>
      <c r="M96" s="220"/>
      <c r="N96" s="220"/>
      <c r="O96" s="307"/>
      <c r="P96" s="322"/>
      <c r="Q96" s="335"/>
      <c r="R96" s="307"/>
      <c r="S96" s="322"/>
      <c r="T96" s="335"/>
      <c r="U96" s="307"/>
      <c r="V96" s="322"/>
      <c r="W96" s="335"/>
      <c r="X96" s="307"/>
      <c r="Y96" s="322"/>
      <c r="Z96" s="335"/>
      <c r="AA96" s="307"/>
      <c r="AB96" s="322"/>
      <c r="AC96" s="335"/>
      <c r="AD96" s="307"/>
      <c r="AE96" s="322"/>
      <c r="AF96" s="335"/>
      <c r="AG96" s="307"/>
      <c r="AH96" s="322"/>
      <c r="AI96" s="335"/>
      <c r="AJ96" s="307"/>
      <c r="AK96" s="322"/>
      <c r="AL96" s="335"/>
      <c r="AM96" s="307"/>
      <c r="AN96" s="322"/>
      <c r="AO96" s="335"/>
      <c r="AP96" s="307"/>
      <c r="AQ96" s="322"/>
      <c r="AR96" s="335"/>
      <c r="AS96" s="307"/>
      <c r="AT96" s="322"/>
      <c r="AU96" s="335"/>
      <c r="AV96" s="307"/>
      <c r="AW96" s="322"/>
      <c r="AX96" s="322"/>
      <c r="AY96" s="669"/>
      <c r="AZ96" s="709"/>
      <c r="BA96" s="709"/>
      <c r="BB96" s="709"/>
      <c r="BC96" s="709"/>
      <c r="BD96" s="709"/>
      <c r="BE96" s="709"/>
      <c r="BF96" s="709"/>
      <c r="BG96" s="709"/>
      <c r="BH96" s="709"/>
      <c r="BI96" s="709"/>
      <c r="BJ96" s="709"/>
      <c r="BK96" s="709"/>
      <c r="BL96" s="709"/>
      <c r="BM96" s="709"/>
      <c r="BN96" s="709"/>
      <c r="BO96" s="709"/>
      <c r="BP96" s="709"/>
      <c r="BQ96" s="709"/>
      <c r="BR96" s="709"/>
      <c r="BS96" s="709"/>
      <c r="BT96" s="709"/>
      <c r="BU96" s="709"/>
      <c r="CS96" s="1113"/>
      <c r="CT96" s="1142"/>
      <c r="CU96" s="1147"/>
      <c r="CV96" s="140"/>
      <c r="CW96" s="140"/>
      <c r="CX96" s="140"/>
      <c r="CY96" s="1155"/>
      <c r="CZ96" s="1155"/>
      <c r="DA96" s="1155"/>
      <c r="DB96" s="1155"/>
      <c r="DC96" s="1155"/>
      <c r="DD96" s="1155"/>
      <c r="DE96" s="1155"/>
      <c r="DF96" s="1155"/>
      <c r="DG96" s="1155"/>
      <c r="DH96" s="1155"/>
      <c r="DI96" s="1155"/>
      <c r="DJ96" s="1159"/>
      <c r="DK96" s="1159"/>
      <c r="EH96" s="1159"/>
      <c r="EI96" s="1159"/>
      <c r="EJ96" s="1164"/>
      <c r="EK96" s="1159"/>
      <c r="EL96" s="1159"/>
      <c r="EM96" s="1159"/>
      <c r="EN96" s="1164"/>
      <c r="EO96" s="1159"/>
      <c r="EP96" s="1159"/>
      <c r="EQ96" s="1159"/>
      <c r="ER96" s="1159"/>
      <c r="ES96" s="1159"/>
      <c r="ET96" s="1159"/>
      <c r="EU96" s="1159"/>
      <c r="EV96" s="1159"/>
      <c r="EW96" s="1159"/>
      <c r="EX96" s="1159"/>
      <c r="EY96" s="1159"/>
      <c r="EZ96" s="1159"/>
      <c r="FA96" s="1159"/>
      <c r="FB96" s="1159"/>
      <c r="FC96" s="1159"/>
      <c r="FD96" s="1159"/>
      <c r="FE96" s="1159"/>
      <c r="FF96" s="1159"/>
      <c r="FG96" s="1159"/>
      <c r="FH96" s="1159"/>
      <c r="FI96" s="1159"/>
      <c r="FJ96" s="1159"/>
      <c r="FK96" s="1159"/>
      <c r="FL96" s="1159"/>
      <c r="FM96" s="1159"/>
      <c r="FN96" s="1159"/>
      <c r="FO96" s="1159"/>
      <c r="FP96" s="1159"/>
      <c r="FQ96" s="1159"/>
      <c r="FR96" s="118"/>
      <c r="FS96" s="118"/>
      <c r="FT96" s="505"/>
      <c r="FU96" s="505"/>
      <c r="FV96" s="505"/>
      <c r="FW96" s="505"/>
      <c r="FX96" s="505"/>
    </row>
    <row r="97" spans="1:180" ht="6.75" customHeight="1">
      <c r="A97" s="47"/>
      <c r="B97" s="134"/>
      <c r="C97" s="134"/>
      <c r="D97" s="134"/>
      <c r="E97" s="134"/>
      <c r="F97" s="134"/>
      <c r="G97" s="134"/>
      <c r="H97" s="134"/>
      <c r="I97" s="134"/>
      <c r="J97" s="134"/>
      <c r="K97" s="189"/>
      <c r="L97" s="220"/>
      <c r="M97" s="220"/>
      <c r="N97" s="220"/>
      <c r="O97" s="308"/>
      <c r="P97" s="323"/>
      <c r="Q97" s="336"/>
      <c r="R97" s="308"/>
      <c r="S97" s="323"/>
      <c r="T97" s="336"/>
      <c r="U97" s="308"/>
      <c r="V97" s="323"/>
      <c r="W97" s="336"/>
      <c r="X97" s="308"/>
      <c r="Y97" s="323"/>
      <c r="Z97" s="336"/>
      <c r="AA97" s="308"/>
      <c r="AB97" s="323"/>
      <c r="AC97" s="336"/>
      <c r="AD97" s="308"/>
      <c r="AE97" s="323"/>
      <c r="AF97" s="336"/>
      <c r="AG97" s="308"/>
      <c r="AH97" s="323"/>
      <c r="AI97" s="336"/>
      <c r="AJ97" s="308"/>
      <c r="AK97" s="323"/>
      <c r="AL97" s="336"/>
      <c r="AM97" s="308"/>
      <c r="AN97" s="323"/>
      <c r="AO97" s="336"/>
      <c r="AP97" s="308"/>
      <c r="AQ97" s="323"/>
      <c r="AR97" s="336"/>
      <c r="AS97" s="308"/>
      <c r="AT97" s="323"/>
      <c r="AU97" s="336"/>
      <c r="AV97" s="308"/>
      <c r="AW97" s="323"/>
      <c r="AX97" s="323"/>
      <c r="AY97" s="670"/>
      <c r="AZ97" s="505"/>
      <c r="BA97" s="505"/>
      <c r="BB97" s="505"/>
      <c r="BC97" s="505"/>
      <c r="BD97" s="505"/>
      <c r="BE97" s="505"/>
      <c r="BF97" s="505"/>
      <c r="BG97" s="505"/>
      <c r="BH97" s="505"/>
      <c r="BI97" s="505"/>
      <c r="BJ97" s="505"/>
      <c r="BK97" s="505"/>
      <c r="BL97" s="505"/>
      <c r="BM97" s="505"/>
      <c r="BN97" s="505"/>
      <c r="BO97" s="505"/>
      <c r="BP97" s="505"/>
      <c r="BQ97" s="505"/>
      <c r="BR97" s="505"/>
      <c r="BS97" s="505"/>
      <c r="BT97" s="505"/>
      <c r="BU97" s="505"/>
      <c r="BW97" s="918" t="s">
        <v>143</v>
      </c>
      <c r="BX97" s="948"/>
      <c r="BY97" s="948"/>
      <c r="BZ97" s="948"/>
      <c r="CA97" s="948"/>
      <c r="CB97" s="948"/>
      <c r="CC97" s="948"/>
      <c r="CD97" s="948"/>
      <c r="CE97" s="948"/>
      <c r="CF97" s="948"/>
      <c r="CG97" s="948"/>
      <c r="CH97" s="948"/>
      <c r="CI97" s="948"/>
      <c r="CJ97" s="948"/>
      <c r="CK97" s="948"/>
      <c r="CL97" s="948"/>
      <c r="CM97" s="948"/>
      <c r="CN97" s="948"/>
      <c r="CO97" s="948"/>
      <c r="CP97" s="948"/>
      <c r="CQ97" s="948"/>
      <c r="CR97" s="948"/>
      <c r="CS97" s="1007"/>
      <c r="CT97" s="1142"/>
      <c r="CU97" s="1147"/>
      <c r="CV97" s="140"/>
      <c r="CW97" s="140"/>
      <c r="CX97" s="140"/>
      <c r="CY97" s="1155"/>
      <c r="CZ97" s="1155"/>
      <c r="DA97" s="1155"/>
      <c r="DB97" s="1155"/>
      <c r="DC97" s="1155"/>
      <c r="DD97" s="1155"/>
      <c r="DE97" s="1155"/>
      <c r="DF97" s="1155"/>
      <c r="DG97" s="1155"/>
      <c r="DH97" s="1155"/>
      <c r="DI97" s="1155"/>
      <c r="DJ97" s="1159"/>
      <c r="DK97" s="1159"/>
      <c r="EH97" s="1159"/>
      <c r="EI97" s="1159"/>
      <c r="EJ97" s="1164"/>
      <c r="EK97" s="1159"/>
      <c r="EL97" s="1159"/>
      <c r="EM97" s="1159"/>
      <c r="EN97" s="1164"/>
      <c r="EO97" s="1159"/>
      <c r="EP97" s="1159"/>
      <c r="EQ97" s="1159"/>
      <c r="ER97" s="1159"/>
      <c r="ES97" s="1159"/>
      <c r="ET97" s="1159"/>
      <c r="EU97" s="1159"/>
      <c r="EV97" s="1159"/>
      <c r="EW97" s="1159"/>
      <c r="EX97" s="1159"/>
      <c r="EY97" s="1159"/>
      <c r="EZ97" s="1159"/>
      <c r="FA97" s="1159"/>
      <c r="FB97" s="1159"/>
      <c r="FC97" s="1159"/>
      <c r="FD97" s="1159"/>
      <c r="FE97" s="1159"/>
      <c r="FF97" s="1159"/>
      <c r="FG97" s="1159"/>
      <c r="FH97" s="1159"/>
      <c r="FI97" s="1159"/>
      <c r="FJ97" s="1159"/>
      <c r="FK97" s="1159"/>
      <c r="FL97" s="1159"/>
      <c r="FM97" s="1159"/>
      <c r="FN97" s="1159"/>
      <c r="FO97" s="1159"/>
      <c r="FP97" s="1159"/>
      <c r="FQ97" s="1159"/>
      <c r="FR97" s="118"/>
      <c r="FS97" s="118"/>
      <c r="FT97" s="505"/>
      <c r="FU97" s="505"/>
      <c r="FV97" s="505"/>
      <c r="FW97" s="505"/>
      <c r="FX97" s="505"/>
    </row>
    <row r="98" spans="1:180" ht="6.75" customHeight="1">
      <c r="A98" s="48"/>
      <c r="B98" s="135"/>
      <c r="C98" s="135"/>
      <c r="D98" s="135"/>
      <c r="E98" s="135"/>
      <c r="F98" s="135"/>
      <c r="G98" s="135"/>
      <c r="H98" s="135"/>
      <c r="I98" s="135"/>
      <c r="J98" s="135"/>
      <c r="K98" s="190"/>
      <c r="L98" s="220"/>
      <c r="M98" s="220"/>
      <c r="N98" s="220"/>
      <c r="O98" s="309"/>
      <c r="P98" s="324"/>
      <c r="Q98" s="337"/>
      <c r="R98" s="309"/>
      <c r="S98" s="324"/>
      <c r="T98" s="337"/>
      <c r="U98" s="309"/>
      <c r="V98" s="324"/>
      <c r="W98" s="337"/>
      <c r="X98" s="309"/>
      <c r="Y98" s="324"/>
      <c r="Z98" s="337"/>
      <c r="AA98" s="309"/>
      <c r="AB98" s="324"/>
      <c r="AC98" s="337"/>
      <c r="AD98" s="309"/>
      <c r="AE98" s="324"/>
      <c r="AF98" s="337"/>
      <c r="AG98" s="309"/>
      <c r="AH98" s="324"/>
      <c r="AI98" s="337"/>
      <c r="AJ98" s="309"/>
      <c r="AK98" s="324"/>
      <c r="AL98" s="337"/>
      <c r="AM98" s="309"/>
      <c r="AN98" s="324"/>
      <c r="AO98" s="337"/>
      <c r="AP98" s="309"/>
      <c r="AQ98" s="324"/>
      <c r="AR98" s="337"/>
      <c r="AS98" s="309"/>
      <c r="AT98" s="324"/>
      <c r="AU98" s="337"/>
      <c r="AV98" s="309"/>
      <c r="AW98" s="324"/>
      <c r="AX98" s="324"/>
      <c r="AY98" s="671"/>
      <c r="AZ98" s="710"/>
      <c r="BA98" s="710"/>
      <c r="BB98" s="710"/>
      <c r="BC98" s="710"/>
      <c r="BD98" s="710"/>
      <c r="BE98" s="710"/>
      <c r="BF98" s="710"/>
      <c r="BG98" s="710"/>
      <c r="BH98" s="710"/>
      <c r="BI98" s="710"/>
      <c r="BJ98" s="710"/>
      <c r="BK98" s="710"/>
      <c r="BL98" s="710"/>
      <c r="BM98" s="710"/>
      <c r="BN98" s="710"/>
      <c r="BO98" s="710"/>
      <c r="BP98" s="710"/>
      <c r="BQ98" s="710"/>
      <c r="BR98" s="710"/>
      <c r="BS98" s="710"/>
      <c r="BT98" s="710"/>
      <c r="BU98" s="710"/>
      <c r="BW98" s="919"/>
      <c r="BX98" s="949"/>
      <c r="BY98" s="949"/>
      <c r="BZ98" s="949"/>
      <c r="CA98" s="949"/>
      <c r="CB98" s="949"/>
      <c r="CC98" s="949"/>
      <c r="CD98" s="949"/>
      <c r="CE98" s="949"/>
      <c r="CF98" s="949"/>
      <c r="CG98" s="949"/>
      <c r="CH98" s="949"/>
      <c r="CI98" s="949"/>
      <c r="CJ98" s="949"/>
      <c r="CK98" s="949"/>
      <c r="CL98" s="949"/>
      <c r="CM98" s="949"/>
      <c r="CN98" s="949"/>
      <c r="CO98" s="949"/>
      <c r="CP98" s="949"/>
      <c r="CQ98" s="949"/>
      <c r="CR98" s="949"/>
      <c r="CS98" s="1012"/>
      <c r="CT98" s="1142"/>
      <c r="CV98" s="1153"/>
      <c r="CW98" s="1153"/>
      <c r="CX98" s="1153"/>
      <c r="CY98" s="55"/>
      <c r="CZ98" s="55"/>
      <c r="DA98" s="55"/>
      <c r="DB98" s="55"/>
      <c r="DC98" s="55"/>
      <c r="DD98" s="55"/>
      <c r="DE98" s="55"/>
      <c r="DF98" s="55"/>
      <c r="DG98" s="55"/>
      <c r="DH98" s="55"/>
      <c r="DI98" s="55"/>
      <c r="DJ98" s="1160"/>
      <c r="DK98" s="1161"/>
      <c r="EH98" s="1145"/>
      <c r="EI98" s="333"/>
      <c r="EJ98" s="333"/>
      <c r="EK98" s="333"/>
      <c r="EL98" s="333"/>
      <c r="EM98" s="333"/>
      <c r="EN98" s="333"/>
      <c r="EO98" s="333"/>
      <c r="EP98" s="333"/>
      <c r="EQ98" s="333"/>
      <c r="ER98" s="333"/>
      <c r="ES98" s="333"/>
      <c r="ET98" s="333"/>
      <c r="EU98" s="333"/>
      <c r="EV98" s="333"/>
      <c r="EW98" s="333"/>
      <c r="EX98" s="333"/>
      <c r="EY98" s="1171"/>
      <c r="EZ98" s="1171"/>
      <c r="FA98" s="1171"/>
      <c r="FB98" s="1171"/>
      <c r="FC98" s="1172"/>
      <c r="FD98" s="1172"/>
      <c r="FE98" s="1172"/>
      <c r="FF98" s="1172"/>
      <c r="FG98" s="1172"/>
      <c r="FH98" s="1172"/>
      <c r="FI98" s="1172"/>
      <c r="FJ98" s="1172"/>
      <c r="FK98" s="1172"/>
      <c r="FL98" s="1172"/>
      <c r="FM98" s="1172"/>
      <c r="FN98" s="1172"/>
      <c r="FO98" s="1172"/>
      <c r="FP98" s="1172"/>
      <c r="FQ98" s="1172"/>
      <c r="FR98" s="1172"/>
      <c r="FS98" s="1172"/>
      <c r="FT98" s="505"/>
      <c r="FU98" s="505"/>
      <c r="FV98" s="505"/>
      <c r="FW98" s="505"/>
      <c r="FX98" s="505"/>
    </row>
    <row r="99" spans="1:180" ht="6.75" customHeight="1">
      <c r="A99" s="49" t="s">
        <v>250</v>
      </c>
      <c r="B99" s="136"/>
      <c r="C99" s="136"/>
      <c r="D99" s="136"/>
      <c r="E99" s="136"/>
      <c r="F99" s="136"/>
      <c r="G99" s="136"/>
      <c r="H99" s="136"/>
      <c r="I99" s="136"/>
      <c r="J99" s="136"/>
      <c r="K99" s="136"/>
      <c r="L99" s="238" t="s">
        <v>254</v>
      </c>
      <c r="M99" s="239"/>
      <c r="N99" s="239"/>
      <c r="O99" s="86"/>
      <c r="P99" s="325"/>
      <c r="Q99" s="338"/>
      <c r="R99" s="338"/>
      <c r="S99" s="338"/>
      <c r="T99" s="338"/>
      <c r="U99" s="338"/>
      <c r="V99" s="338"/>
      <c r="W99" s="338"/>
      <c r="X99" s="338"/>
      <c r="Y99" s="338"/>
      <c r="Z99" s="338"/>
      <c r="AA99" s="338"/>
      <c r="AB99" s="338"/>
      <c r="AC99" s="338"/>
      <c r="AD99" s="338"/>
      <c r="AE99" s="491" t="s">
        <v>165</v>
      </c>
      <c r="AF99" s="506"/>
      <c r="AG99" s="529" t="s">
        <v>191</v>
      </c>
      <c r="AH99" s="86"/>
      <c r="AI99" s="86"/>
      <c r="AJ99" s="86"/>
      <c r="AK99" s="325"/>
      <c r="AL99" s="338"/>
      <c r="AM99" s="338"/>
      <c r="AN99" s="338"/>
      <c r="AO99" s="338"/>
      <c r="AP99" s="338"/>
      <c r="AQ99" s="338"/>
      <c r="AR99" s="338"/>
      <c r="AS99" s="338"/>
      <c r="AT99" s="338"/>
      <c r="AU99" s="338"/>
      <c r="AV99" s="338"/>
      <c r="AW99" s="338"/>
      <c r="AX99" s="338"/>
      <c r="AY99" s="492" t="s">
        <v>165</v>
      </c>
      <c r="AZ99" s="507"/>
      <c r="BA99" s="730" t="s">
        <v>259</v>
      </c>
      <c r="BB99" s="744"/>
      <c r="BC99" s="744"/>
      <c r="BD99" s="778"/>
      <c r="BE99" s="780"/>
      <c r="BF99" s="782"/>
      <c r="BG99" s="782"/>
      <c r="BH99" s="782"/>
      <c r="BI99" s="782"/>
      <c r="BJ99" s="782"/>
      <c r="BK99" s="782"/>
      <c r="BL99" s="782"/>
      <c r="BM99" s="782"/>
      <c r="BN99" s="782"/>
      <c r="BO99" s="782"/>
      <c r="BP99" s="782"/>
      <c r="BQ99" s="782"/>
      <c r="BR99" s="782"/>
      <c r="BS99" s="782"/>
      <c r="BT99" s="492" t="s">
        <v>165</v>
      </c>
      <c r="BU99" s="891"/>
      <c r="BW99" s="920" t="s">
        <v>265</v>
      </c>
      <c r="BX99" s="948"/>
      <c r="BY99" s="948"/>
      <c r="BZ99" s="948"/>
      <c r="CA99" s="948"/>
      <c r="CB99" s="948"/>
      <c r="CC99" s="948"/>
      <c r="CD99" s="948"/>
      <c r="CE99" s="1007"/>
      <c r="CF99" s="1021" t="s">
        <v>266</v>
      </c>
      <c r="CG99" s="1021"/>
      <c r="CH99" s="1038" t="s">
        <v>258</v>
      </c>
      <c r="CI99" s="1038"/>
      <c r="CJ99" s="1038"/>
      <c r="CK99" s="1038"/>
      <c r="CL99" s="1038"/>
      <c r="CM99" s="1038"/>
      <c r="CN99" s="1038"/>
      <c r="CO99" s="1038"/>
      <c r="CP99" s="1038"/>
      <c r="CQ99" s="1038"/>
      <c r="CR99" s="1038"/>
      <c r="CS99" s="1038"/>
      <c r="CT99" s="1142"/>
      <c r="CU99" s="1152"/>
      <c r="CV99" s="1153"/>
      <c r="CW99" s="1153"/>
      <c r="CX99" s="1153"/>
      <c r="CY99" s="55"/>
      <c r="CZ99" s="55"/>
      <c r="DA99" s="55"/>
      <c r="DB99" s="55"/>
      <c r="DC99" s="55"/>
      <c r="DD99" s="55"/>
      <c r="DE99" s="55"/>
      <c r="DF99" s="55"/>
      <c r="DG99" s="55"/>
      <c r="DH99" s="55"/>
      <c r="DI99" s="55"/>
      <c r="DJ99" s="1161"/>
      <c r="DK99" s="1161"/>
      <c r="EH99" s="1145"/>
      <c r="EI99" s="333"/>
      <c r="EJ99" s="333"/>
      <c r="EK99" s="333"/>
      <c r="EL99" s="333"/>
      <c r="EM99" s="333"/>
      <c r="EN99" s="333"/>
      <c r="EO99" s="333"/>
      <c r="EP99" s="333"/>
      <c r="EQ99" s="333"/>
      <c r="ER99" s="333"/>
      <c r="ES99" s="333"/>
      <c r="ET99" s="333"/>
      <c r="EU99" s="333"/>
      <c r="EV99" s="333"/>
      <c r="EW99" s="333"/>
      <c r="EX99" s="333"/>
      <c r="EY99" s="1171"/>
      <c r="EZ99" s="1171"/>
      <c r="FA99" s="1171"/>
      <c r="FB99" s="1171"/>
      <c r="FC99" s="1172"/>
      <c r="FD99" s="1172"/>
      <c r="FE99" s="1172"/>
      <c r="FF99" s="1172"/>
      <c r="FG99" s="1172"/>
      <c r="FH99" s="1172"/>
      <c r="FI99" s="1172"/>
      <c r="FJ99" s="1172"/>
      <c r="FK99" s="1172"/>
      <c r="FL99" s="1172"/>
      <c r="FM99" s="1172"/>
      <c r="FN99" s="1172"/>
      <c r="FO99" s="1172"/>
      <c r="FP99" s="1172"/>
      <c r="FQ99" s="1172"/>
      <c r="FR99" s="1172"/>
      <c r="FS99" s="1172"/>
      <c r="FT99" s="505"/>
      <c r="FU99" s="505"/>
      <c r="FV99" s="505"/>
      <c r="FW99" s="505"/>
      <c r="FX99" s="505"/>
    </row>
    <row r="100" spans="1:180" ht="6.75" customHeight="1">
      <c r="A100" s="49"/>
      <c r="B100" s="136"/>
      <c r="C100" s="136"/>
      <c r="D100" s="136"/>
      <c r="E100" s="136"/>
      <c r="F100" s="136"/>
      <c r="G100" s="136"/>
      <c r="H100" s="136"/>
      <c r="I100" s="136"/>
      <c r="J100" s="136"/>
      <c r="K100" s="136"/>
      <c r="L100" s="239"/>
      <c r="M100" s="239"/>
      <c r="N100" s="239"/>
      <c r="O100" s="86"/>
      <c r="P100" s="326"/>
      <c r="Q100" s="339"/>
      <c r="R100" s="339"/>
      <c r="S100" s="339"/>
      <c r="T100" s="339"/>
      <c r="U100" s="339"/>
      <c r="V100" s="339"/>
      <c r="W100" s="339"/>
      <c r="X100" s="339"/>
      <c r="Y100" s="339"/>
      <c r="Z100" s="339"/>
      <c r="AA100" s="339"/>
      <c r="AB100" s="339"/>
      <c r="AC100" s="339"/>
      <c r="AD100" s="339"/>
      <c r="AE100" s="492"/>
      <c r="AF100" s="507"/>
      <c r="AG100" s="86"/>
      <c r="AH100" s="86"/>
      <c r="AI100" s="86"/>
      <c r="AJ100" s="86"/>
      <c r="AK100" s="326"/>
      <c r="AL100" s="339"/>
      <c r="AM100" s="339"/>
      <c r="AN100" s="339"/>
      <c r="AO100" s="339"/>
      <c r="AP100" s="339"/>
      <c r="AQ100" s="339"/>
      <c r="AR100" s="339"/>
      <c r="AS100" s="339"/>
      <c r="AT100" s="339"/>
      <c r="AU100" s="339"/>
      <c r="AV100" s="339"/>
      <c r="AW100" s="339"/>
      <c r="AX100" s="339"/>
      <c r="AY100" s="492"/>
      <c r="AZ100" s="507"/>
      <c r="BA100" s="730"/>
      <c r="BB100" s="744"/>
      <c r="BC100" s="744"/>
      <c r="BD100" s="778"/>
      <c r="BE100" s="780"/>
      <c r="BF100" s="782"/>
      <c r="BG100" s="782"/>
      <c r="BH100" s="782"/>
      <c r="BI100" s="782"/>
      <c r="BJ100" s="782"/>
      <c r="BK100" s="782"/>
      <c r="BL100" s="782"/>
      <c r="BM100" s="782"/>
      <c r="BN100" s="782"/>
      <c r="BO100" s="782"/>
      <c r="BP100" s="782"/>
      <c r="BQ100" s="782"/>
      <c r="BR100" s="782"/>
      <c r="BS100" s="782"/>
      <c r="BT100" s="492"/>
      <c r="BU100" s="891"/>
      <c r="BW100" s="921"/>
      <c r="BX100" s="950"/>
      <c r="BY100" s="950"/>
      <c r="BZ100" s="950"/>
      <c r="CA100" s="950"/>
      <c r="CB100" s="950"/>
      <c r="CC100" s="950"/>
      <c r="CD100" s="950"/>
      <c r="CE100" s="1008"/>
      <c r="CF100" s="1021"/>
      <c r="CG100" s="1021"/>
      <c r="CH100" s="1038"/>
      <c r="CI100" s="1038"/>
      <c r="CJ100" s="1038"/>
      <c r="CK100" s="1038"/>
      <c r="CL100" s="1038"/>
      <c r="CM100" s="1038"/>
      <c r="CN100" s="1038"/>
      <c r="CO100" s="1038"/>
      <c r="CP100" s="1038"/>
      <c r="CQ100" s="1038"/>
      <c r="CR100" s="1038"/>
      <c r="CS100" s="1038"/>
      <c r="CT100" s="1142"/>
      <c r="CU100" s="1152"/>
      <c r="CV100" s="649"/>
      <c r="CW100" s="649"/>
      <c r="CX100" s="649"/>
      <c r="CY100" s="55"/>
      <c r="CZ100" s="55"/>
      <c r="DA100" s="55"/>
      <c r="DB100" s="55"/>
      <c r="DC100" s="55"/>
      <c r="DD100" s="55"/>
      <c r="DE100" s="55"/>
      <c r="DF100" s="55"/>
      <c r="DG100" s="55"/>
      <c r="DH100" s="55"/>
      <c r="DI100" s="55"/>
      <c r="DJ100" s="1161"/>
      <c r="DK100" s="1161"/>
      <c r="EH100" s="1145"/>
      <c r="EI100" s="333"/>
      <c r="EJ100" s="333"/>
      <c r="EK100" s="333"/>
      <c r="EL100" s="333"/>
      <c r="EM100" s="333"/>
      <c r="EN100" s="333"/>
      <c r="EO100" s="333"/>
      <c r="EP100" s="333"/>
      <c r="EQ100" s="333"/>
      <c r="ER100" s="333"/>
      <c r="ES100" s="333"/>
      <c r="ET100" s="333"/>
      <c r="EU100" s="333"/>
      <c r="EV100" s="333"/>
      <c r="EW100" s="333"/>
      <c r="EX100" s="333"/>
      <c r="EY100" s="1171"/>
      <c r="EZ100" s="1171"/>
      <c r="FA100" s="1171"/>
      <c r="FB100" s="1171"/>
      <c r="FC100" s="1172"/>
      <c r="FD100" s="1172"/>
      <c r="FE100" s="1172"/>
      <c r="FF100" s="1172"/>
      <c r="FG100" s="1172"/>
      <c r="FH100" s="1172"/>
      <c r="FI100" s="1172"/>
      <c r="FJ100" s="1172"/>
      <c r="FK100" s="1172"/>
      <c r="FL100" s="1172"/>
      <c r="FM100" s="1172"/>
      <c r="FN100" s="1172"/>
      <c r="FO100" s="1172"/>
      <c r="FP100" s="1172"/>
      <c r="FQ100" s="1172"/>
      <c r="FR100" s="1172"/>
      <c r="FS100" s="1172"/>
      <c r="FT100" s="505"/>
      <c r="FU100" s="505"/>
      <c r="FV100" s="505"/>
      <c r="FW100" s="505"/>
      <c r="FX100" s="505"/>
    </row>
    <row r="101" spans="1:180" ht="6.75" customHeight="1">
      <c r="A101" s="50"/>
      <c r="B101" s="137"/>
      <c r="C101" s="137"/>
      <c r="D101" s="137"/>
      <c r="E101" s="137"/>
      <c r="F101" s="137"/>
      <c r="G101" s="137"/>
      <c r="H101" s="137"/>
      <c r="I101" s="137"/>
      <c r="J101" s="137"/>
      <c r="K101" s="137"/>
      <c r="L101" s="240"/>
      <c r="M101" s="240"/>
      <c r="N101" s="240"/>
      <c r="O101" s="310"/>
      <c r="P101" s="327"/>
      <c r="Q101" s="340"/>
      <c r="R101" s="340"/>
      <c r="S101" s="340"/>
      <c r="T101" s="340"/>
      <c r="U101" s="340"/>
      <c r="V101" s="340"/>
      <c r="W101" s="340"/>
      <c r="X101" s="340"/>
      <c r="Y101" s="340"/>
      <c r="Z101" s="340"/>
      <c r="AA101" s="340"/>
      <c r="AB101" s="340"/>
      <c r="AC101" s="340"/>
      <c r="AD101" s="340"/>
      <c r="AE101" s="493"/>
      <c r="AF101" s="508"/>
      <c r="AG101" s="310"/>
      <c r="AH101" s="310"/>
      <c r="AI101" s="310"/>
      <c r="AJ101" s="310"/>
      <c r="AK101" s="327"/>
      <c r="AL101" s="340"/>
      <c r="AM101" s="340"/>
      <c r="AN101" s="340"/>
      <c r="AO101" s="340"/>
      <c r="AP101" s="340"/>
      <c r="AQ101" s="340"/>
      <c r="AR101" s="340"/>
      <c r="AS101" s="340"/>
      <c r="AT101" s="340"/>
      <c r="AU101" s="340"/>
      <c r="AV101" s="340"/>
      <c r="AW101" s="340"/>
      <c r="AX101" s="340"/>
      <c r="AY101" s="493"/>
      <c r="AZ101" s="508"/>
      <c r="BA101" s="731"/>
      <c r="BB101" s="745"/>
      <c r="BC101" s="745"/>
      <c r="BD101" s="779"/>
      <c r="BE101" s="781"/>
      <c r="BF101" s="783"/>
      <c r="BG101" s="783"/>
      <c r="BH101" s="783"/>
      <c r="BI101" s="783"/>
      <c r="BJ101" s="783"/>
      <c r="BK101" s="783"/>
      <c r="BL101" s="783"/>
      <c r="BM101" s="783"/>
      <c r="BN101" s="783"/>
      <c r="BO101" s="783"/>
      <c r="BP101" s="783"/>
      <c r="BQ101" s="783"/>
      <c r="BR101" s="783"/>
      <c r="BS101" s="783"/>
      <c r="BT101" s="493"/>
      <c r="BU101" s="892"/>
      <c r="BW101" s="922" t="s">
        <v>268</v>
      </c>
      <c r="BX101" s="923"/>
      <c r="BY101" s="960"/>
      <c r="BZ101" s="966" t="s">
        <v>201</v>
      </c>
      <c r="CA101" s="923"/>
      <c r="CB101" s="980"/>
      <c r="CC101" s="986" t="s">
        <v>98</v>
      </c>
      <c r="CD101" s="1001"/>
      <c r="CE101" s="1009"/>
      <c r="CF101" s="1021"/>
      <c r="CG101" s="1021"/>
      <c r="CH101" s="929" t="s">
        <v>271</v>
      </c>
      <c r="CI101" s="1043"/>
      <c r="CJ101" s="1051" t="s">
        <v>273</v>
      </c>
      <c r="CK101" s="929"/>
      <c r="CL101" s="1061" t="s">
        <v>218</v>
      </c>
      <c r="CM101" s="1069"/>
      <c r="CN101" s="1061" t="s">
        <v>353</v>
      </c>
      <c r="CO101" s="1009"/>
      <c r="CP101" s="1087" t="s">
        <v>256</v>
      </c>
      <c r="CQ101" s="1088"/>
      <c r="CR101" s="929" t="s">
        <v>277</v>
      </c>
      <c r="CS101" s="929"/>
      <c r="CT101" s="1142"/>
      <c r="CU101" s="1152"/>
      <c r="CV101" s="649"/>
      <c r="CY101" s="1155"/>
      <c r="CZ101" s="1155"/>
      <c r="DA101" s="1155"/>
      <c r="DB101" s="1155"/>
      <c r="DC101" s="1155"/>
      <c r="DD101" s="1155"/>
      <c r="DE101" s="1155"/>
      <c r="DF101" s="1155"/>
      <c r="DG101" s="1155"/>
      <c r="DH101" s="1155"/>
      <c r="DI101" s="1155"/>
      <c r="DJ101" s="55"/>
      <c r="DK101" s="55"/>
      <c r="EH101" s="55"/>
      <c r="EI101" s="55"/>
      <c r="EJ101" s="55"/>
      <c r="EK101" s="55"/>
      <c r="EL101" s="55"/>
      <c r="EM101" s="55"/>
      <c r="EN101" s="55"/>
      <c r="EO101" s="55"/>
      <c r="EP101" s="55"/>
      <c r="EQ101" s="55"/>
      <c r="ER101" s="55"/>
      <c r="ES101" s="55"/>
      <c r="ET101" s="55"/>
      <c r="EU101" s="55"/>
      <c r="EV101" s="55"/>
      <c r="EW101" s="55"/>
      <c r="EX101" s="1169"/>
      <c r="EY101" s="1169"/>
      <c r="EZ101" s="1169"/>
      <c r="FA101" s="1169"/>
      <c r="FB101" s="1169"/>
      <c r="FC101" s="1169"/>
      <c r="FD101" s="1169"/>
      <c r="FE101" s="1169"/>
      <c r="FF101" s="1169"/>
      <c r="FG101" s="55"/>
      <c r="FH101" s="55"/>
      <c r="FI101" s="55"/>
      <c r="FJ101" s="55"/>
      <c r="FK101" s="55"/>
      <c r="FL101" s="55"/>
      <c r="FM101" s="55"/>
      <c r="FN101" s="55"/>
      <c r="FO101" s="55"/>
      <c r="FP101" s="55"/>
      <c r="FQ101" s="55"/>
      <c r="FR101" s="55"/>
      <c r="FS101" s="55"/>
      <c r="FT101" s="505"/>
      <c r="FU101" s="505"/>
      <c r="FV101" s="505"/>
      <c r="FW101" s="505"/>
      <c r="FX101" s="505"/>
    </row>
    <row r="102" spans="1:180" ht="12.75" customHeight="1">
      <c r="A102" s="51"/>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430"/>
      <c r="AA102" s="443" t="s">
        <v>83</v>
      </c>
      <c r="AB102" s="457"/>
      <c r="AC102" s="457"/>
      <c r="AD102" s="457"/>
      <c r="AE102" s="457"/>
      <c r="AF102" s="457"/>
      <c r="AG102" s="457"/>
      <c r="AH102" s="457"/>
      <c r="AI102" s="457"/>
      <c r="AJ102" s="457"/>
      <c r="AK102" s="457"/>
      <c r="AL102" s="457"/>
      <c r="AM102" s="457"/>
      <c r="AN102" s="457"/>
      <c r="AO102" s="457"/>
      <c r="AP102" s="595"/>
      <c r="AQ102" s="602" t="s">
        <v>279</v>
      </c>
      <c r="AR102" s="607"/>
      <c r="AS102" s="607"/>
      <c r="AT102" s="607"/>
      <c r="AU102" s="607"/>
      <c r="AV102" s="607"/>
      <c r="AW102" s="607"/>
      <c r="AX102" s="607"/>
      <c r="AY102" s="672"/>
      <c r="AZ102" s="443" t="s">
        <v>245</v>
      </c>
      <c r="BA102" s="457"/>
      <c r="BB102" s="457"/>
      <c r="BC102" s="457"/>
      <c r="BD102" s="457"/>
      <c r="BE102" s="457"/>
      <c r="BF102" s="457"/>
      <c r="BG102" s="457"/>
      <c r="BH102" s="595"/>
      <c r="BI102" s="798" t="s">
        <v>146</v>
      </c>
      <c r="BJ102" s="803"/>
      <c r="BK102" s="803"/>
      <c r="BL102" s="803"/>
      <c r="BM102" s="803"/>
      <c r="BN102" s="803"/>
      <c r="BO102" s="803"/>
      <c r="BP102" s="803"/>
      <c r="BQ102" s="803"/>
      <c r="BR102" s="803"/>
      <c r="BS102" s="803"/>
      <c r="BT102" s="803"/>
      <c r="BU102" s="893"/>
      <c r="BW102" s="923"/>
      <c r="BX102" s="923"/>
      <c r="BY102" s="960"/>
      <c r="BZ102" s="967"/>
      <c r="CA102" s="923"/>
      <c r="CB102" s="980"/>
      <c r="CC102" s="987"/>
      <c r="CD102" s="1002"/>
      <c r="CE102" s="1010"/>
      <c r="CF102" s="1021"/>
      <c r="CG102" s="1021"/>
      <c r="CH102" s="929"/>
      <c r="CI102" s="1043"/>
      <c r="CJ102" s="1051"/>
      <c r="CK102" s="929"/>
      <c r="CL102" s="1062"/>
      <c r="CM102" s="1070"/>
      <c r="CN102" s="1080"/>
      <c r="CO102" s="1083"/>
      <c r="CP102" s="1088"/>
      <c r="CQ102" s="1088"/>
      <c r="CR102" s="929"/>
      <c r="CS102" s="929"/>
      <c r="CT102" s="1143"/>
      <c r="CU102" s="1147" t="s">
        <v>35</v>
      </c>
      <c r="CV102" s="1154"/>
      <c r="CY102" s="1156"/>
      <c r="CZ102" s="1156"/>
      <c r="DA102" s="1156"/>
      <c r="DB102" s="1156"/>
      <c r="DC102" s="1156"/>
      <c r="DD102" s="1156"/>
      <c r="DE102" s="1156"/>
      <c r="DF102" s="1156"/>
      <c r="DG102" s="1156"/>
      <c r="DH102" s="1156"/>
      <c r="DI102" s="1156"/>
      <c r="DJ102" s="1162"/>
      <c r="DK102" s="1162"/>
      <c r="EH102" s="1162"/>
      <c r="EI102" s="1162"/>
      <c r="EJ102" s="1162"/>
      <c r="EK102" s="1162"/>
      <c r="EL102" s="1162"/>
      <c r="EM102" s="1162"/>
      <c r="EN102" s="1162"/>
      <c r="EO102" s="1162"/>
      <c r="EP102" s="1162"/>
      <c r="EQ102" s="1162"/>
      <c r="ER102" s="1162"/>
      <c r="ES102" s="1162"/>
      <c r="ET102" s="1162"/>
      <c r="EU102" s="1162"/>
      <c r="EV102" s="1162"/>
      <c r="EW102" s="1162"/>
      <c r="EX102" s="1170"/>
      <c r="EY102" s="1170"/>
      <c r="EZ102" s="1170"/>
      <c r="FA102" s="1170"/>
      <c r="FB102" s="1170"/>
      <c r="FC102" s="1170"/>
      <c r="FD102" s="1170"/>
      <c r="FE102" s="1170"/>
      <c r="FF102" s="1170"/>
      <c r="FG102" s="1162"/>
      <c r="FH102" s="1162"/>
      <c r="FI102" s="1162"/>
      <c r="FJ102" s="1162"/>
      <c r="FK102" s="1162"/>
      <c r="FL102" s="1162"/>
      <c r="FM102" s="1162"/>
      <c r="FN102" s="1162"/>
      <c r="FO102" s="1162"/>
      <c r="FP102" s="1162"/>
      <c r="FQ102" s="1162"/>
      <c r="FR102" s="1162"/>
      <c r="FS102" s="1162"/>
    </row>
    <row r="103" spans="1:180" ht="6.75" customHeight="1">
      <c r="A103" s="52" t="s">
        <v>281</v>
      </c>
      <c r="B103" s="139"/>
      <c r="C103" s="159" t="s">
        <v>54</v>
      </c>
      <c r="D103" s="162"/>
      <c r="E103" s="162"/>
      <c r="F103" s="162"/>
      <c r="G103" s="162"/>
      <c r="H103" s="162"/>
      <c r="I103" s="162"/>
      <c r="J103" s="162"/>
      <c r="K103" s="191"/>
      <c r="L103" s="241"/>
      <c r="M103" s="241"/>
      <c r="N103" s="241"/>
      <c r="O103" s="241"/>
      <c r="P103" s="241"/>
      <c r="Q103" s="241"/>
      <c r="R103" s="241"/>
      <c r="S103" s="241"/>
      <c r="T103" s="241"/>
      <c r="U103" s="241"/>
      <c r="V103" s="241"/>
      <c r="W103" s="241"/>
      <c r="X103" s="241"/>
      <c r="Y103" s="241"/>
      <c r="Z103" s="431"/>
      <c r="AA103" s="444"/>
      <c r="AB103" s="458"/>
      <c r="AC103" s="458"/>
      <c r="AD103" s="469"/>
      <c r="AE103" s="458"/>
      <c r="AF103" s="458"/>
      <c r="AG103" s="458"/>
      <c r="AH103" s="549" t="s">
        <v>19</v>
      </c>
      <c r="AI103" s="458"/>
      <c r="AJ103" s="458"/>
      <c r="AK103" s="458"/>
      <c r="AL103" s="549" t="s">
        <v>97</v>
      </c>
      <c r="AM103" s="458"/>
      <c r="AN103" s="458"/>
      <c r="AO103" s="458"/>
      <c r="AP103" s="596" t="s">
        <v>14</v>
      </c>
      <c r="AQ103" s="444"/>
      <c r="AR103" s="458"/>
      <c r="AS103" s="458"/>
      <c r="AT103" s="458"/>
      <c r="AU103" s="458"/>
      <c r="AV103" s="458"/>
      <c r="AW103" s="458"/>
      <c r="AX103" s="458"/>
      <c r="AY103" s="673"/>
      <c r="AZ103" s="373"/>
      <c r="BA103" s="373"/>
      <c r="BB103" s="373"/>
      <c r="BC103" s="373"/>
      <c r="BD103" s="373"/>
      <c r="BE103" s="373"/>
      <c r="BF103" s="373"/>
      <c r="BG103" s="373"/>
      <c r="BH103" s="373"/>
      <c r="BI103" s="373"/>
      <c r="BJ103" s="373"/>
      <c r="BK103" s="373"/>
      <c r="BL103" s="373"/>
      <c r="BM103" s="373"/>
      <c r="BN103" s="373"/>
      <c r="BO103" s="601"/>
      <c r="BP103" s="832"/>
      <c r="BQ103" s="458"/>
      <c r="BR103" s="458"/>
      <c r="BS103" s="458"/>
      <c r="BT103" s="871" t="s">
        <v>214</v>
      </c>
      <c r="BU103" s="888"/>
      <c r="BW103" s="924">
        <v>264</v>
      </c>
      <c r="BX103" s="925"/>
      <c r="BY103" s="961"/>
      <c r="BZ103" s="968">
        <v>265</v>
      </c>
      <c r="CA103" s="974"/>
      <c r="CB103" s="974"/>
      <c r="CC103" s="988">
        <v>278</v>
      </c>
      <c r="CD103" s="974"/>
      <c r="CE103" s="1011"/>
      <c r="CF103" s="924">
        <v>289</v>
      </c>
      <c r="CG103" s="924"/>
      <c r="CH103" s="924">
        <v>277</v>
      </c>
      <c r="CI103" s="1044"/>
      <c r="CJ103" s="1052">
        <v>276</v>
      </c>
      <c r="CK103" s="924"/>
      <c r="CL103" s="924">
        <v>279</v>
      </c>
      <c r="CM103" s="924"/>
      <c r="CN103" s="924">
        <v>280</v>
      </c>
      <c r="CO103" s="924"/>
      <c r="CP103" s="924">
        <v>282</v>
      </c>
      <c r="CQ103" s="924"/>
      <c r="CR103" s="924">
        <v>283</v>
      </c>
      <c r="CS103" s="924"/>
      <c r="CT103" s="1142"/>
      <c r="CU103" s="1147"/>
      <c r="CV103" s="650"/>
      <c r="CY103" s="1155"/>
      <c r="CZ103" s="1155"/>
      <c r="DA103" s="1155"/>
      <c r="DB103" s="1155"/>
      <c r="DC103" s="1155"/>
      <c r="DD103" s="1155"/>
      <c r="DE103" s="1155"/>
      <c r="DF103" s="1155"/>
      <c r="DG103" s="1155"/>
      <c r="DH103" s="1155"/>
      <c r="DI103" s="1155"/>
      <c r="DJ103" s="55"/>
      <c r="DK103" s="55"/>
      <c r="EH103" s="55"/>
      <c r="EI103" s="55"/>
      <c r="EJ103" s="55"/>
      <c r="EK103" s="55"/>
      <c r="EL103" s="55"/>
      <c r="EM103" s="55"/>
      <c r="EN103" s="55"/>
      <c r="EO103" s="55"/>
      <c r="EP103" s="55"/>
      <c r="EQ103" s="55"/>
      <c r="ER103" s="55"/>
      <c r="ES103" s="55"/>
      <c r="ET103" s="55"/>
      <c r="EU103" s="55"/>
      <c r="EV103" s="55"/>
      <c r="EW103" s="55"/>
      <c r="EX103" s="1169"/>
      <c r="EY103" s="1169"/>
      <c r="EZ103" s="1169"/>
      <c r="FA103" s="1169"/>
      <c r="FB103" s="1169"/>
      <c r="FC103" s="1169"/>
      <c r="FD103" s="1169"/>
      <c r="FE103" s="1169"/>
      <c r="FF103" s="1169"/>
      <c r="FG103" s="55"/>
      <c r="FH103" s="55"/>
      <c r="FI103" s="55"/>
      <c r="FJ103" s="55"/>
      <c r="FK103" s="55"/>
      <c r="FL103" s="55"/>
      <c r="FM103" s="55"/>
      <c r="FN103" s="55"/>
      <c r="FO103" s="55"/>
      <c r="FP103" s="55"/>
      <c r="FQ103" s="55"/>
      <c r="FR103" s="55"/>
      <c r="FS103" s="55"/>
      <c r="FT103" s="505"/>
      <c r="FU103" s="505"/>
      <c r="FV103" s="505"/>
      <c r="FW103" s="505"/>
      <c r="FX103" s="505"/>
    </row>
    <row r="104" spans="1:180" ht="6.75" customHeight="1">
      <c r="A104" s="53"/>
      <c r="B104" s="140"/>
      <c r="C104" s="160"/>
      <c r="D104" s="18"/>
      <c r="E104" s="18"/>
      <c r="F104" s="18"/>
      <c r="G104" s="18"/>
      <c r="H104" s="18"/>
      <c r="I104" s="18"/>
      <c r="J104" s="18"/>
      <c r="K104" s="192"/>
      <c r="L104" s="242"/>
      <c r="M104" s="242"/>
      <c r="N104" s="242"/>
      <c r="O104" s="242"/>
      <c r="P104" s="242"/>
      <c r="Q104" s="242"/>
      <c r="R104" s="242"/>
      <c r="S104" s="242"/>
      <c r="T104" s="242"/>
      <c r="U104" s="242"/>
      <c r="V104" s="242"/>
      <c r="W104" s="242"/>
      <c r="X104" s="242"/>
      <c r="Y104" s="242"/>
      <c r="Z104" s="432"/>
      <c r="AA104" s="445"/>
      <c r="AB104" s="459"/>
      <c r="AC104" s="459"/>
      <c r="AD104" s="470"/>
      <c r="AE104" s="459"/>
      <c r="AF104" s="459"/>
      <c r="AG104" s="459"/>
      <c r="AH104" s="550"/>
      <c r="AI104" s="459"/>
      <c r="AJ104" s="459"/>
      <c r="AK104" s="459"/>
      <c r="AL104" s="550"/>
      <c r="AM104" s="459"/>
      <c r="AN104" s="459"/>
      <c r="AO104" s="459"/>
      <c r="AP104" s="596"/>
      <c r="AQ104" s="445"/>
      <c r="AR104" s="459"/>
      <c r="AS104" s="459"/>
      <c r="AT104" s="459"/>
      <c r="AU104" s="459"/>
      <c r="AV104" s="459"/>
      <c r="AW104" s="459"/>
      <c r="AX104" s="459"/>
      <c r="AY104" s="674"/>
      <c r="AZ104" s="373"/>
      <c r="BA104" s="373"/>
      <c r="BB104" s="373"/>
      <c r="BC104" s="373"/>
      <c r="BD104" s="373"/>
      <c r="BE104" s="373"/>
      <c r="BF104" s="373"/>
      <c r="BG104" s="373"/>
      <c r="BH104" s="373"/>
      <c r="BI104" s="373"/>
      <c r="BJ104" s="373"/>
      <c r="BK104" s="373"/>
      <c r="BL104" s="373"/>
      <c r="BM104" s="373"/>
      <c r="BN104" s="373"/>
      <c r="BO104" s="601"/>
      <c r="BP104" s="833"/>
      <c r="BQ104" s="459"/>
      <c r="BR104" s="459"/>
      <c r="BS104" s="459"/>
      <c r="BT104" s="871"/>
      <c r="BU104" s="888"/>
      <c r="BW104" s="925"/>
      <c r="BX104" s="925"/>
      <c r="BY104" s="961"/>
      <c r="BZ104" s="949"/>
      <c r="CA104" s="949"/>
      <c r="CB104" s="949"/>
      <c r="CC104" s="989"/>
      <c r="CD104" s="949"/>
      <c r="CE104" s="1012"/>
      <c r="CF104" s="924"/>
      <c r="CG104" s="924"/>
      <c r="CH104" s="924"/>
      <c r="CI104" s="1044"/>
      <c r="CJ104" s="1052"/>
      <c r="CK104" s="924"/>
      <c r="CL104" s="924"/>
      <c r="CM104" s="924"/>
      <c r="CN104" s="924"/>
      <c r="CO104" s="924"/>
      <c r="CP104" s="924"/>
      <c r="CQ104" s="924"/>
      <c r="CR104" s="924"/>
      <c r="CS104" s="924"/>
      <c r="CT104" s="1142"/>
      <c r="CU104" s="1147"/>
      <c r="CV104" s="650"/>
      <c r="CY104" s="1155"/>
      <c r="CZ104" s="1155"/>
      <c r="DA104" s="1155"/>
      <c r="DB104" s="1155"/>
      <c r="DC104" s="1155"/>
      <c r="DD104" s="1155"/>
      <c r="DE104" s="1155"/>
      <c r="DF104" s="1155"/>
      <c r="DG104" s="1155"/>
      <c r="DH104" s="1155"/>
      <c r="DI104" s="1155"/>
      <c r="DJ104" s="1159"/>
      <c r="DK104" s="1159"/>
      <c r="EH104" s="1159"/>
      <c r="EI104" s="1159"/>
      <c r="EJ104" s="1164"/>
      <c r="EK104" s="1159"/>
      <c r="EL104" s="1159"/>
      <c r="EM104" s="1159"/>
      <c r="EN104" s="1164"/>
      <c r="EO104" s="1159"/>
      <c r="EP104" s="1159"/>
      <c r="EQ104" s="1159"/>
      <c r="ER104" s="1159"/>
      <c r="ES104" s="1159"/>
      <c r="ET104" s="1159"/>
      <c r="EU104" s="1159"/>
      <c r="EV104" s="1159"/>
      <c r="EW104" s="1159"/>
      <c r="EX104" s="1159"/>
      <c r="EY104" s="1159"/>
      <c r="EZ104" s="1159"/>
      <c r="FA104" s="1159"/>
      <c r="FB104" s="1159"/>
      <c r="FC104" s="1159"/>
      <c r="FD104" s="1159"/>
      <c r="FE104" s="1159"/>
      <c r="FF104" s="1159"/>
      <c r="FG104" s="1159"/>
      <c r="FH104" s="1159"/>
      <c r="FI104" s="1159"/>
      <c r="FJ104" s="1159"/>
      <c r="FK104" s="1159"/>
      <c r="FL104" s="1159"/>
      <c r="FM104" s="1159"/>
      <c r="FN104" s="1159"/>
      <c r="FO104" s="1159"/>
      <c r="FP104" s="1159"/>
      <c r="FQ104" s="1159"/>
      <c r="FR104" s="55"/>
      <c r="FS104" s="55"/>
      <c r="FT104" s="505"/>
      <c r="FU104" s="505"/>
      <c r="FV104" s="505"/>
      <c r="FW104" s="505"/>
      <c r="FX104" s="505"/>
    </row>
    <row r="105" spans="1:180" ht="6.75" customHeight="1">
      <c r="A105" s="53"/>
      <c r="B105" s="140"/>
      <c r="C105" s="161"/>
      <c r="D105" s="163"/>
      <c r="E105" s="163"/>
      <c r="F105" s="163"/>
      <c r="G105" s="163"/>
      <c r="H105" s="163"/>
      <c r="I105" s="163"/>
      <c r="J105" s="163"/>
      <c r="K105" s="193"/>
      <c r="L105" s="243"/>
      <c r="M105" s="243"/>
      <c r="N105" s="243"/>
      <c r="O105" s="243"/>
      <c r="P105" s="243"/>
      <c r="Q105" s="243"/>
      <c r="R105" s="243"/>
      <c r="S105" s="243"/>
      <c r="T105" s="243"/>
      <c r="U105" s="243"/>
      <c r="V105" s="243"/>
      <c r="W105" s="243"/>
      <c r="X105" s="243"/>
      <c r="Y105" s="243"/>
      <c r="Z105" s="433"/>
      <c r="AA105" s="446"/>
      <c r="AB105" s="460"/>
      <c r="AC105" s="460"/>
      <c r="AD105" s="471"/>
      <c r="AE105" s="460"/>
      <c r="AF105" s="460"/>
      <c r="AG105" s="460"/>
      <c r="AH105" s="551"/>
      <c r="AI105" s="460"/>
      <c r="AJ105" s="460"/>
      <c r="AK105" s="460"/>
      <c r="AL105" s="551"/>
      <c r="AM105" s="460"/>
      <c r="AN105" s="460"/>
      <c r="AO105" s="460"/>
      <c r="AP105" s="597"/>
      <c r="AQ105" s="446"/>
      <c r="AR105" s="460"/>
      <c r="AS105" s="460"/>
      <c r="AT105" s="460"/>
      <c r="AU105" s="460"/>
      <c r="AV105" s="460"/>
      <c r="AW105" s="460"/>
      <c r="AX105" s="460"/>
      <c r="AY105" s="674"/>
      <c r="AZ105" s="222"/>
      <c r="BA105" s="222"/>
      <c r="BB105" s="222"/>
      <c r="BC105" s="222"/>
      <c r="BD105" s="222"/>
      <c r="BE105" s="222"/>
      <c r="BF105" s="222"/>
      <c r="BG105" s="222"/>
      <c r="BH105" s="222"/>
      <c r="BI105" s="222"/>
      <c r="BJ105" s="222"/>
      <c r="BK105" s="222"/>
      <c r="BL105" s="222"/>
      <c r="BM105" s="222"/>
      <c r="BN105" s="222"/>
      <c r="BO105" s="444"/>
      <c r="BP105" s="834"/>
      <c r="BQ105" s="843"/>
      <c r="BR105" s="843"/>
      <c r="BS105" s="843"/>
      <c r="BT105" s="874"/>
      <c r="BU105" s="894"/>
      <c r="BW105" s="926" t="str">
        <f>IF(計算!G353=0,"",計算!G353)</f>
        <v/>
      </c>
      <c r="BX105" s="951"/>
      <c r="BY105" s="951"/>
      <c r="BZ105" s="969" t="str">
        <f>IF(計算!G354=0,"",計算!G354)</f>
        <v/>
      </c>
      <c r="CA105" s="951"/>
      <c r="CB105" s="981"/>
      <c r="CC105" s="953"/>
      <c r="CD105" s="951"/>
      <c r="CE105" s="981"/>
      <c r="CF105" s="926" t="str">
        <f>IF(計算!K218=0,"",1)</f>
        <v/>
      </c>
      <c r="CG105" s="1029"/>
      <c r="CH105" s="926" t="str">
        <f>IF(計算!E176="特別",1,"")</f>
        <v/>
      </c>
      <c r="CI105" s="1045"/>
      <c r="CJ105" s="953" t="str">
        <f>IF(計算!E176="一般",1,"")</f>
        <v/>
      </c>
      <c r="CK105" s="1029"/>
      <c r="CL105" s="971" t="str">
        <f>IF(AA128="","",IF(AA128="①死別",1,IF(AA128="②離婚",2,3)))</f>
        <v/>
      </c>
      <c r="CM105" s="971"/>
      <c r="CN105" s="953"/>
      <c r="CO105" s="1029"/>
      <c r="CP105" s="971" t="str">
        <f>IF(AE128="","",IF(AE128="①死別",1,IF(AE128="②離婚",2,3)))</f>
        <v/>
      </c>
      <c r="CQ105" s="971"/>
      <c r="CR105" s="926" t="str">
        <f>IF(AM131="","",1)</f>
        <v/>
      </c>
      <c r="CS105" s="1029"/>
      <c r="CT105" s="1142"/>
      <c r="CU105" s="1147"/>
      <c r="CY105" s="1155"/>
      <c r="CZ105" s="1155"/>
      <c r="DA105" s="1155"/>
      <c r="DB105" s="1155"/>
      <c r="DC105" s="1155"/>
      <c r="DD105" s="1155"/>
      <c r="DE105" s="1155"/>
      <c r="DF105" s="1155"/>
      <c r="DG105" s="1155"/>
      <c r="DH105" s="1155"/>
      <c r="DI105" s="1155"/>
      <c r="DJ105" s="1159"/>
      <c r="DK105" s="1159"/>
      <c r="EH105" s="1159"/>
      <c r="EI105" s="1159"/>
      <c r="EJ105" s="1164"/>
      <c r="EK105" s="1159"/>
      <c r="EL105" s="1159"/>
      <c r="EM105" s="1159"/>
      <c r="EN105" s="1164"/>
      <c r="EO105" s="1159"/>
      <c r="EP105" s="1159"/>
      <c r="EQ105" s="1159"/>
      <c r="ER105" s="1159"/>
      <c r="ES105" s="1159"/>
      <c r="ET105" s="1159"/>
      <c r="EU105" s="1159"/>
      <c r="EV105" s="1159"/>
      <c r="EW105" s="1159"/>
      <c r="EX105" s="1159"/>
      <c r="EY105" s="1159"/>
      <c r="EZ105" s="1159"/>
      <c r="FA105" s="1159"/>
      <c r="FB105" s="1159"/>
      <c r="FC105" s="1159"/>
      <c r="FD105" s="1159"/>
      <c r="FE105" s="1159"/>
      <c r="FF105" s="1159"/>
      <c r="FG105" s="1159"/>
      <c r="FH105" s="1159"/>
      <c r="FI105" s="1159"/>
      <c r="FJ105" s="1159"/>
      <c r="FK105" s="1159"/>
      <c r="FL105" s="1159"/>
      <c r="FM105" s="1159"/>
      <c r="FN105" s="1159"/>
      <c r="FO105" s="1159"/>
      <c r="FP105" s="1159"/>
      <c r="FQ105" s="1159"/>
      <c r="FR105" s="55"/>
      <c r="FS105" s="55"/>
      <c r="FT105" s="505"/>
      <c r="FU105" s="505"/>
      <c r="FV105" s="505"/>
      <c r="FW105" s="505"/>
      <c r="FX105" s="505"/>
    </row>
    <row r="106" spans="1:180" ht="6.75" customHeight="1">
      <c r="A106" s="53"/>
      <c r="B106" s="140"/>
      <c r="C106" s="34" t="s">
        <v>32</v>
      </c>
      <c r="D106" s="120"/>
      <c r="E106" s="120"/>
      <c r="F106" s="120"/>
      <c r="G106" s="120"/>
      <c r="H106" s="120"/>
      <c r="I106" s="120"/>
      <c r="J106" s="120"/>
      <c r="K106" s="182"/>
      <c r="L106" s="220">
        <v>383</v>
      </c>
      <c r="M106" s="220"/>
      <c r="N106" s="220"/>
      <c r="O106" s="307"/>
      <c r="P106" s="322"/>
      <c r="Q106" s="335"/>
      <c r="R106" s="307"/>
      <c r="S106" s="322"/>
      <c r="T106" s="335"/>
      <c r="U106" s="307"/>
      <c r="V106" s="322"/>
      <c r="W106" s="335"/>
      <c r="X106" s="307"/>
      <c r="Y106" s="322"/>
      <c r="Z106" s="335"/>
      <c r="AA106" s="307"/>
      <c r="AB106" s="322"/>
      <c r="AC106" s="335"/>
      <c r="AD106" s="307"/>
      <c r="AE106" s="322"/>
      <c r="AF106" s="335"/>
      <c r="AG106" s="307"/>
      <c r="AH106" s="322"/>
      <c r="AI106" s="335"/>
      <c r="AJ106" s="307"/>
      <c r="AK106" s="322"/>
      <c r="AL106" s="335"/>
      <c r="AM106" s="307"/>
      <c r="AN106" s="322"/>
      <c r="AO106" s="335"/>
      <c r="AP106" s="307"/>
      <c r="AQ106" s="322"/>
      <c r="AR106" s="335"/>
      <c r="AS106" s="307"/>
      <c r="AT106" s="322"/>
      <c r="AU106" s="335"/>
      <c r="AV106" s="307"/>
      <c r="AW106" s="322"/>
      <c r="AX106" s="335"/>
      <c r="AY106" s="669"/>
      <c r="AZ106" s="709"/>
      <c r="BA106" s="709"/>
      <c r="BB106" s="709"/>
      <c r="BC106" s="709"/>
      <c r="BD106" s="709"/>
      <c r="BE106" s="709"/>
      <c r="BF106" s="709"/>
      <c r="BG106" s="709"/>
      <c r="BH106" s="709"/>
      <c r="BI106" s="709"/>
      <c r="BJ106" s="709"/>
      <c r="BK106" s="709"/>
      <c r="BL106" s="709"/>
      <c r="BM106" s="709"/>
      <c r="BN106" s="709"/>
      <c r="BO106" s="709"/>
      <c r="BP106" s="709"/>
      <c r="BQ106" s="709"/>
      <c r="BR106" s="709"/>
      <c r="BS106" s="709"/>
      <c r="BT106" s="709"/>
      <c r="BU106" s="709"/>
      <c r="BW106" s="927"/>
      <c r="BX106" s="952"/>
      <c r="BY106" s="952"/>
      <c r="BZ106" s="970"/>
      <c r="CA106" s="952"/>
      <c r="CB106" s="982"/>
      <c r="CC106" s="952"/>
      <c r="CD106" s="952"/>
      <c r="CE106" s="982"/>
      <c r="CF106" s="930"/>
      <c r="CG106" s="1030"/>
      <c r="CH106" s="930"/>
      <c r="CI106" s="1046"/>
      <c r="CJ106" s="954"/>
      <c r="CK106" s="1030"/>
      <c r="CL106" s="971"/>
      <c r="CM106" s="971"/>
      <c r="CN106" s="954"/>
      <c r="CO106" s="1030"/>
      <c r="CP106" s="971"/>
      <c r="CQ106" s="971"/>
      <c r="CR106" s="930"/>
      <c r="CS106" s="1030"/>
      <c r="CT106" s="1142"/>
      <c r="CU106" s="1147"/>
      <c r="CY106" s="1155"/>
      <c r="CZ106" s="1155"/>
      <c r="DA106" s="1155"/>
      <c r="DB106" s="1155"/>
      <c r="DC106" s="1155"/>
      <c r="DD106" s="1155"/>
      <c r="DE106" s="1155"/>
      <c r="DF106" s="1155"/>
      <c r="DG106" s="1155"/>
      <c r="DH106" s="1155"/>
      <c r="DI106" s="1155"/>
      <c r="DJ106" s="1159"/>
      <c r="DK106" s="1159"/>
      <c r="EH106" s="1159"/>
      <c r="EI106" s="1159"/>
      <c r="EJ106" s="1164"/>
      <c r="EK106" s="1159"/>
      <c r="EL106" s="1159"/>
      <c r="EM106" s="1159"/>
      <c r="EN106" s="1164"/>
      <c r="EO106" s="1159"/>
      <c r="EP106" s="1159"/>
      <c r="EQ106" s="1159"/>
      <c r="ER106" s="1159"/>
      <c r="ES106" s="1159"/>
      <c r="ET106" s="1159"/>
      <c r="EU106" s="1159"/>
      <c r="EV106" s="1159"/>
      <c r="EW106" s="1159"/>
      <c r="EX106" s="1159"/>
      <c r="EY106" s="1159"/>
      <c r="EZ106" s="1159"/>
      <c r="FA106" s="1159"/>
      <c r="FB106" s="1159"/>
      <c r="FC106" s="1159"/>
      <c r="FD106" s="1159"/>
      <c r="FE106" s="1159"/>
      <c r="FF106" s="1159"/>
      <c r="FG106" s="1159"/>
      <c r="FH106" s="1159"/>
      <c r="FI106" s="1159"/>
      <c r="FJ106" s="1159"/>
      <c r="FK106" s="1159"/>
      <c r="FL106" s="1159"/>
      <c r="FM106" s="1159"/>
      <c r="FN106" s="1159"/>
      <c r="FO106" s="1159"/>
      <c r="FP106" s="1159"/>
      <c r="FQ106" s="1159"/>
      <c r="FR106" s="55"/>
      <c r="FS106" s="55"/>
      <c r="FT106" s="505"/>
      <c r="FU106" s="505"/>
      <c r="FV106" s="505"/>
      <c r="FW106" s="505"/>
      <c r="FX106" s="505"/>
    </row>
    <row r="107" spans="1:180" ht="6.75" customHeight="1">
      <c r="A107" s="53"/>
      <c r="B107" s="140"/>
      <c r="C107" s="35"/>
      <c r="D107" s="121"/>
      <c r="E107" s="121"/>
      <c r="F107" s="121"/>
      <c r="G107" s="121"/>
      <c r="H107" s="121"/>
      <c r="I107" s="121"/>
      <c r="J107" s="121"/>
      <c r="K107" s="183"/>
      <c r="L107" s="220"/>
      <c r="M107" s="220"/>
      <c r="N107" s="220"/>
      <c r="O107" s="308"/>
      <c r="P107" s="323"/>
      <c r="Q107" s="336"/>
      <c r="R107" s="308"/>
      <c r="S107" s="323"/>
      <c r="T107" s="336"/>
      <c r="U107" s="308"/>
      <c r="V107" s="323"/>
      <c r="W107" s="336"/>
      <c r="X107" s="308"/>
      <c r="Y107" s="323"/>
      <c r="Z107" s="336"/>
      <c r="AA107" s="308"/>
      <c r="AB107" s="323"/>
      <c r="AC107" s="336"/>
      <c r="AD107" s="308"/>
      <c r="AE107" s="323"/>
      <c r="AF107" s="336"/>
      <c r="AG107" s="308"/>
      <c r="AH107" s="323"/>
      <c r="AI107" s="336"/>
      <c r="AJ107" s="308"/>
      <c r="AK107" s="323"/>
      <c r="AL107" s="336"/>
      <c r="AM107" s="308"/>
      <c r="AN107" s="323"/>
      <c r="AO107" s="336"/>
      <c r="AP107" s="308"/>
      <c r="AQ107" s="323"/>
      <c r="AR107" s="336"/>
      <c r="AS107" s="308"/>
      <c r="AT107" s="323"/>
      <c r="AU107" s="336"/>
      <c r="AV107" s="308"/>
      <c r="AW107" s="323"/>
      <c r="AX107" s="336"/>
      <c r="AY107" s="670"/>
      <c r="AZ107" s="505"/>
      <c r="BA107" s="505"/>
      <c r="BB107" s="505"/>
      <c r="BC107" s="505"/>
      <c r="BD107" s="505"/>
      <c r="BE107" s="505"/>
      <c r="BF107" s="505"/>
      <c r="BG107" s="505"/>
      <c r="BH107" s="505"/>
      <c r="BI107" s="505"/>
      <c r="BJ107" s="505"/>
      <c r="BK107" s="505"/>
      <c r="BL107" s="505"/>
      <c r="BM107" s="505"/>
      <c r="BN107" s="505"/>
      <c r="BO107" s="505"/>
      <c r="BP107" s="505"/>
      <c r="BQ107" s="505"/>
      <c r="BR107" s="505"/>
      <c r="BS107" s="505"/>
      <c r="BT107" s="505"/>
      <c r="BU107" s="505"/>
      <c r="BW107" s="928" t="s">
        <v>112</v>
      </c>
      <c r="BX107" s="928"/>
      <c r="BY107" s="928"/>
      <c r="BZ107" s="928"/>
      <c r="CA107" s="928"/>
      <c r="CB107" s="928"/>
      <c r="CC107" s="928"/>
      <c r="CD107" s="928"/>
      <c r="CE107" s="928"/>
      <c r="CF107" s="928"/>
      <c r="CG107" s="928"/>
      <c r="CH107" s="963"/>
      <c r="CI107" s="963"/>
      <c r="CJ107" s="963"/>
      <c r="CK107" s="963"/>
      <c r="CL107" s="929" t="s">
        <v>287</v>
      </c>
      <c r="CM107" s="929"/>
      <c r="CN107" s="929"/>
      <c r="CO107" s="929"/>
      <c r="CP107" s="929"/>
      <c r="CQ107" s="929"/>
      <c r="CR107" s="929"/>
      <c r="CS107" s="929"/>
      <c r="CT107" s="1142"/>
      <c r="CU107" s="1147"/>
      <c r="CY107" s="1155"/>
      <c r="CZ107" s="1155"/>
      <c r="DA107" s="1155"/>
      <c r="DB107" s="1155"/>
      <c r="DC107" s="1155"/>
      <c r="DD107" s="1155"/>
      <c r="DE107" s="1155"/>
      <c r="DF107" s="1155"/>
      <c r="DG107" s="1155"/>
      <c r="DH107" s="1155"/>
      <c r="DI107" s="1155"/>
      <c r="DJ107" s="1159"/>
      <c r="DK107" s="1159"/>
      <c r="EH107" s="1159"/>
      <c r="EI107" s="1159"/>
      <c r="EJ107" s="1164"/>
      <c r="EK107" s="1159"/>
      <c r="EL107" s="1159"/>
      <c r="EM107" s="1159"/>
      <c r="EN107" s="1164"/>
      <c r="EO107" s="1159"/>
      <c r="EP107" s="1159"/>
      <c r="EQ107" s="1159"/>
      <c r="ER107" s="1159"/>
      <c r="ES107" s="1159"/>
      <c r="ET107" s="1159"/>
      <c r="EU107" s="1159"/>
      <c r="EV107" s="1159"/>
      <c r="EW107" s="1159"/>
      <c r="EX107" s="1159"/>
      <c r="EY107" s="1159"/>
      <c r="EZ107" s="1159"/>
      <c r="FA107" s="1159"/>
      <c r="FB107" s="1159"/>
      <c r="FC107" s="1159"/>
      <c r="FD107" s="1159"/>
      <c r="FE107" s="1159"/>
      <c r="FF107" s="1159"/>
      <c r="FG107" s="1159"/>
      <c r="FH107" s="1159"/>
      <c r="FI107" s="1159"/>
      <c r="FJ107" s="1159"/>
      <c r="FK107" s="1159"/>
      <c r="FL107" s="1159"/>
      <c r="FM107" s="1159"/>
      <c r="FN107" s="1159"/>
      <c r="FO107" s="1159"/>
      <c r="FP107" s="1159"/>
      <c r="FQ107" s="1159"/>
      <c r="FR107" s="55"/>
      <c r="FS107" s="55"/>
      <c r="FT107" s="505"/>
      <c r="FU107" s="505"/>
      <c r="FV107" s="505"/>
      <c r="FW107" s="505"/>
      <c r="FX107" s="505"/>
    </row>
    <row r="108" spans="1:180" ht="6.75" customHeight="1">
      <c r="A108" s="53"/>
      <c r="B108" s="140"/>
      <c r="C108" s="36"/>
      <c r="D108" s="122"/>
      <c r="E108" s="122"/>
      <c r="F108" s="122"/>
      <c r="G108" s="122"/>
      <c r="H108" s="122"/>
      <c r="I108" s="122"/>
      <c r="J108" s="122"/>
      <c r="K108" s="184"/>
      <c r="L108" s="220"/>
      <c r="M108" s="220"/>
      <c r="N108" s="220"/>
      <c r="O108" s="309"/>
      <c r="P108" s="324"/>
      <c r="Q108" s="337"/>
      <c r="R108" s="309"/>
      <c r="S108" s="324"/>
      <c r="T108" s="337"/>
      <c r="U108" s="309"/>
      <c r="V108" s="324"/>
      <c r="W108" s="337"/>
      <c r="X108" s="309"/>
      <c r="Y108" s="324"/>
      <c r="Z108" s="337"/>
      <c r="AA108" s="309"/>
      <c r="AB108" s="324"/>
      <c r="AC108" s="337"/>
      <c r="AD108" s="309"/>
      <c r="AE108" s="324"/>
      <c r="AF108" s="337"/>
      <c r="AG108" s="309"/>
      <c r="AH108" s="324"/>
      <c r="AI108" s="337"/>
      <c r="AJ108" s="309"/>
      <c r="AK108" s="324"/>
      <c r="AL108" s="337"/>
      <c r="AM108" s="309"/>
      <c r="AN108" s="324"/>
      <c r="AO108" s="337"/>
      <c r="AP108" s="309"/>
      <c r="AQ108" s="324"/>
      <c r="AR108" s="337"/>
      <c r="AS108" s="309"/>
      <c r="AT108" s="324"/>
      <c r="AU108" s="337"/>
      <c r="AV108" s="309"/>
      <c r="AW108" s="324"/>
      <c r="AX108" s="337"/>
      <c r="AY108" s="675"/>
      <c r="AZ108" s="711"/>
      <c r="BA108" s="711"/>
      <c r="BB108" s="711"/>
      <c r="BC108" s="711"/>
      <c r="BD108" s="711"/>
      <c r="BE108" s="711"/>
      <c r="BF108" s="711"/>
      <c r="BG108" s="711"/>
      <c r="BH108" s="711"/>
      <c r="BI108" s="711"/>
      <c r="BJ108" s="711"/>
      <c r="BK108" s="711"/>
      <c r="BL108" s="711"/>
      <c r="BM108" s="711"/>
      <c r="BN108" s="711"/>
      <c r="BO108" s="711"/>
      <c r="BP108" s="711"/>
      <c r="BQ108" s="711"/>
      <c r="BR108" s="711"/>
      <c r="BS108" s="711"/>
      <c r="BT108" s="875"/>
      <c r="BU108" s="875"/>
      <c r="BW108" s="928"/>
      <c r="BX108" s="928"/>
      <c r="BY108" s="928"/>
      <c r="BZ108" s="928"/>
      <c r="CA108" s="928"/>
      <c r="CB108" s="928"/>
      <c r="CC108" s="928"/>
      <c r="CD108" s="928"/>
      <c r="CE108" s="928"/>
      <c r="CF108" s="928"/>
      <c r="CG108" s="928"/>
      <c r="CH108" s="963"/>
      <c r="CI108" s="963"/>
      <c r="CJ108" s="963"/>
      <c r="CK108" s="963"/>
      <c r="CL108" s="929"/>
      <c r="CM108" s="929"/>
      <c r="CN108" s="929"/>
      <c r="CO108" s="929"/>
      <c r="CP108" s="929"/>
      <c r="CQ108" s="929"/>
      <c r="CR108" s="929"/>
      <c r="CS108" s="929"/>
      <c r="CT108" s="1142"/>
      <c r="CU108" s="1147"/>
      <c r="CY108" s="1155"/>
      <c r="CZ108" s="1155"/>
      <c r="DA108" s="1155"/>
      <c r="DB108" s="1155"/>
      <c r="DC108" s="1155"/>
      <c r="DD108" s="1155"/>
      <c r="DE108" s="1155"/>
      <c r="DF108" s="1155"/>
      <c r="DG108" s="1155"/>
      <c r="DH108" s="1155"/>
      <c r="DI108" s="1155"/>
      <c r="DJ108" s="1159"/>
      <c r="DK108" s="1159"/>
      <c r="EH108" s="1159"/>
      <c r="EI108" s="1159"/>
      <c r="EJ108" s="1164"/>
      <c r="EK108" s="1159"/>
      <c r="EL108" s="1159"/>
      <c r="EM108" s="1159"/>
      <c r="EN108" s="1164"/>
      <c r="EO108" s="1159"/>
      <c r="EP108" s="1159"/>
      <c r="EQ108" s="1159"/>
      <c r="ER108" s="1159"/>
      <c r="ES108" s="1159"/>
      <c r="ET108" s="1159"/>
      <c r="EU108" s="1159"/>
      <c r="EV108" s="1159"/>
      <c r="EW108" s="1159"/>
      <c r="EX108" s="1159"/>
      <c r="EY108" s="1159"/>
      <c r="EZ108" s="1159"/>
      <c r="FA108" s="1159"/>
      <c r="FB108" s="1159"/>
      <c r="FC108" s="1159"/>
      <c r="FD108" s="1159"/>
      <c r="FE108" s="1159"/>
      <c r="FF108" s="1159"/>
      <c r="FG108" s="1159"/>
      <c r="FH108" s="1159"/>
      <c r="FI108" s="1159"/>
      <c r="FJ108" s="1159"/>
      <c r="FK108" s="1159"/>
      <c r="FL108" s="1159"/>
      <c r="FM108" s="1159"/>
      <c r="FN108" s="1159"/>
      <c r="FO108" s="1159"/>
      <c r="FP108" s="1159"/>
      <c r="FQ108" s="1159"/>
      <c r="FR108" s="55"/>
      <c r="FS108" s="55"/>
      <c r="FT108" s="505"/>
      <c r="FU108" s="505"/>
      <c r="FV108" s="505"/>
      <c r="FW108" s="505"/>
      <c r="FX108" s="505"/>
    </row>
    <row r="109" spans="1:180" ht="6.75" customHeight="1">
      <c r="A109" s="53"/>
      <c r="B109" s="140"/>
      <c r="C109" s="159" t="s">
        <v>54</v>
      </c>
      <c r="D109" s="162"/>
      <c r="E109" s="162"/>
      <c r="F109" s="162"/>
      <c r="G109" s="162"/>
      <c r="H109" s="162"/>
      <c r="I109" s="162"/>
      <c r="J109" s="162"/>
      <c r="K109" s="191"/>
      <c r="L109" s="241"/>
      <c r="M109" s="241"/>
      <c r="N109" s="241"/>
      <c r="O109" s="241"/>
      <c r="P109" s="241"/>
      <c r="Q109" s="241"/>
      <c r="R109" s="241"/>
      <c r="S109" s="241"/>
      <c r="T109" s="241"/>
      <c r="U109" s="241"/>
      <c r="V109" s="241"/>
      <c r="W109" s="241"/>
      <c r="X109" s="241"/>
      <c r="Y109" s="241"/>
      <c r="Z109" s="431"/>
      <c r="AA109" s="445"/>
      <c r="AB109" s="459"/>
      <c r="AC109" s="459"/>
      <c r="AD109" s="470"/>
      <c r="AE109" s="459"/>
      <c r="AF109" s="459"/>
      <c r="AG109" s="459"/>
      <c r="AH109" s="552" t="s">
        <v>19</v>
      </c>
      <c r="AI109" s="459"/>
      <c r="AJ109" s="459"/>
      <c r="AK109" s="459"/>
      <c r="AL109" s="552" t="s">
        <v>97</v>
      </c>
      <c r="AM109" s="459"/>
      <c r="AN109" s="459"/>
      <c r="AO109" s="459"/>
      <c r="AP109" s="598" t="s">
        <v>14</v>
      </c>
      <c r="AQ109" s="444"/>
      <c r="AR109" s="458"/>
      <c r="AS109" s="458"/>
      <c r="AT109" s="458"/>
      <c r="AU109" s="458"/>
      <c r="AV109" s="458"/>
      <c r="AW109" s="458"/>
      <c r="AX109" s="458"/>
      <c r="AY109" s="674"/>
      <c r="AZ109" s="712"/>
      <c r="BA109" s="712"/>
      <c r="BB109" s="712"/>
      <c r="BC109" s="712"/>
      <c r="BD109" s="712"/>
      <c r="BE109" s="712"/>
      <c r="BF109" s="712"/>
      <c r="BG109" s="712"/>
      <c r="BH109" s="712"/>
      <c r="BI109" s="712"/>
      <c r="BJ109" s="712"/>
      <c r="BK109" s="712"/>
      <c r="BL109" s="712"/>
      <c r="BM109" s="712"/>
      <c r="BN109" s="712"/>
      <c r="BO109" s="446"/>
      <c r="BP109" s="835"/>
      <c r="BQ109" s="844"/>
      <c r="BR109" s="844"/>
      <c r="BS109" s="844"/>
      <c r="BT109" s="876" t="s">
        <v>214</v>
      </c>
      <c r="BU109" s="887"/>
      <c r="BW109" s="929" t="s">
        <v>42</v>
      </c>
      <c r="BX109" s="929"/>
      <c r="BY109" s="962"/>
      <c r="BZ109" s="929" t="s">
        <v>291</v>
      </c>
      <c r="CA109" s="925"/>
      <c r="CB109" s="963"/>
      <c r="CC109" s="929" t="s">
        <v>292</v>
      </c>
      <c r="CD109" s="1003"/>
      <c r="CE109" s="1013"/>
      <c r="CF109" s="1022" t="s">
        <v>201</v>
      </c>
      <c r="CG109" s="963"/>
      <c r="CH109" s="963"/>
      <c r="CI109" s="929" t="s">
        <v>295</v>
      </c>
      <c r="CJ109" s="1047"/>
      <c r="CK109" s="963"/>
      <c r="CL109" s="929" t="s">
        <v>156</v>
      </c>
      <c r="CM109" s="929"/>
      <c r="CN109" s="1043"/>
      <c r="CO109" s="1043"/>
      <c r="CP109" s="1051" t="s">
        <v>37</v>
      </c>
      <c r="CQ109" s="929"/>
      <c r="CR109" s="929" t="s">
        <v>298</v>
      </c>
      <c r="CS109" s="929"/>
      <c r="CT109" s="1142"/>
      <c r="CU109" s="1147"/>
      <c r="CY109" s="1155"/>
      <c r="CZ109" s="1155"/>
      <c r="DA109" s="1155"/>
      <c r="DB109" s="1155"/>
      <c r="DC109" s="1155"/>
      <c r="DD109" s="1155"/>
      <c r="DE109" s="1155"/>
      <c r="DF109" s="1155"/>
      <c r="DG109" s="1155"/>
      <c r="DH109" s="1155"/>
      <c r="DI109" s="1155"/>
      <c r="DJ109" s="1159"/>
      <c r="DK109" s="1159"/>
      <c r="EH109" s="1159"/>
      <c r="EI109" s="1159"/>
      <c r="EJ109" s="1164"/>
      <c r="EK109" s="1159"/>
      <c r="EL109" s="1159"/>
      <c r="EM109" s="1159"/>
      <c r="EN109" s="1164"/>
      <c r="EO109" s="1159"/>
      <c r="EP109" s="1159"/>
      <c r="EQ109" s="1159"/>
      <c r="ER109" s="1159"/>
      <c r="ES109" s="1159"/>
      <c r="ET109" s="1159"/>
      <c r="EU109" s="1159"/>
      <c r="EV109" s="1159"/>
      <c r="EW109" s="1159"/>
      <c r="EX109" s="1159"/>
      <c r="EY109" s="1159"/>
      <c r="EZ109" s="1159"/>
      <c r="FA109" s="1159"/>
      <c r="FB109" s="1159"/>
      <c r="FC109" s="1159"/>
      <c r="FD109" s="1159"/>
      <c r="FE109" s="1159"/>
      <c r="FF109" s="1159"/>
      <c r="FG109" s="1159"/>
      <c r="FH109" s="1159"/>
      <c r="FI109" s="1159"/>
      <c r="FJ109" s="1159"/>
      <c r="FK109" s="1159"/>
      <c r="FL109" s="1159"/>
      <c r="FM109" s="1159"/>
      <c r="FN109" s="1159"/>
      <c r="FO109" s="1159"/>
      <c r="FP109" s="1159"/>
      <c r="FQ109" s="1159"/>
      <c r="FR109" s="55"/>
      <c r="FS109" s="55"/>
      <c r="FT109" s="505"/>
      <c r="FU109" s="505"/>
      <c r="FV109" s="505"/>
      <c r="FW109" s="505"/>
      <c r="FX109" s="505"/>
    </row>
    <row r="110" spans="1:180" ht="6.75" customHeight="1">
      <c r="A110" s="53"/>
      <c r="B110" s="140"/>
      <c r="C110" s="160"/>
      <c r="D110" s="18"/>
      <c r="E110" s="18"/>
      <c r="F110" s="18"/>
      <c r="G110" s="18"/>
      <c r="H110" s="18"/>
      <c r="I110" s="18"/>
      <c r="J110" s="18"/>
      <c r="K110" s="192"/>
      <c r="L110" s="242"/>
      <c r="M110" s="242"/>
      <c r="N110" s="242"/>
      <c r="O110" s="242"/>
      <c r="P110" s="242"/>
      <c r="Q110" s="242"/>
      <c r="R110" s="242"/>
      <c r="S110" s="242"/>
      <c r="T110" s="242"/>
      <c r="U110" s="242"/>
      <c r="V110" s="242"/>
      <c r="W110" s="242"/>
      <c r="X110" s="242"/>
      <c r="Y110" s="242"/>
      <c r="Z110" s="432"/>
      <c r="AA110" s="445"/>
      <c r="AB110" s="459"/>
      <c r="AC110" s="459"/>
      <c r="AD110" s="470"/>
      <c r="AE110" s="459"/>
      <c r="AF110" s="459"/>
      <c r="AG110" s="459"/>
      <c r="AH110" s="552"/>
      <c r="AI110" s="459"/>
      <c r="AJ110" s="459"/>
      <c r="AK110" s="459"/>
      <c r="AL110" s="552"/>
      <c r="AM110" s="459"/>
      <c r="AN110" s="459"/>
      <c r="AO110" s="459"/>
      <c r="AP110" s="598"/>
      <c r="AQ110" s="445"/>
      <c r="AR110" s="459"/>
      <c r="AS110" s="459"/>
      <c r="AT110" s="459"/>
      <c r="AU110" s="459"/>
      <c r="AV110" s="459"/>
      <c r="AW110" s="459"/>
      <c r="AX110" s="459"/>
      <c r="AY110" s="674"/>
      <c r="AZ110" s="373"/>
      <c r="BA110" s="373"/>
      <c r="BB110" s="373"/>
      <c r="BC110" s="373"/>
      <c r="BD110" s="373"/>
      <c r="BE110" s="373"/>
      <c r="BF110" s="373"/>
      <c r="BG110" s="373"/>
      <c r="BH110" s="373"/>
      <c r="BI110" s="373"/>
      <c r="BJ110" s="373"/>
      <c r="BK110" s="373"/>
      <c r="BL110" s="373"/>
      <c r="BM110" s="373"/>
      <c r="BN110" s="373"/>
      <c r="BO110" s="601"/>
      <c r="BP110" s="833"/>
      <c r="BQ110" s="459"/>
      <c r="BR110" s="459"/>
      <c r="BS110" s="459"/>
      <c r="BT110" s="871"/>
      <c r="BU110" s="888"/>
      <c r="BW110" s="929"/>
      <c r="BX110" s="929"/>
      <c r="BY110" s="962"/>
      <c r="BZ110" s="925"/>
      <c r="CA110" s="925"/>
      <c r="CB110" s="963"/>
      <c r="CC110" s="990"/>
      <c r="CD110" s="990"/>
      <c r="CE110" s="1014"/>
      <c r="CF110" s="1023"/>
      <c r="CG110" s="963"/>
      <c r="CH110" s="963"/>
      <c r="CI110" s="1047"/>
      <c r="CJ110" s="1047"/>
      <c r="CK110" s="963"/>
      <c r="CL110" s="929"/>
      <c r="CM110" s="929"/>
      <c r="CN110" s="1043"/>
      <c r="CO110" s="1043"/>
      <c r="CP110" s="1051"/>
      <c r="CQ110" s="929"/>
      <c r="CR110" s="929"/>
      <c r="CS110" s="929"/>
      <c r="CT110" s="1142"/>
      <c r="CY110" s="1155"/>
      <c r="CZ110" s="1155"/>
      <c r="DA110" s="1155"/>
      <c r="DB110" s="1155"/>
      <c r="DC110" s="1155"/>
      <c r="DD110" s="1155"/>
      <c r="DE110" s="1155"/>
      <c r="DF110" s="1155"/>
      <c r="DG110" s="1155"/>
      <c r="DH110" s="1155"/>
      <c r="DI110" s="1155"/>
      <c r="DJ110" s="1159"/>
      <c r="DK110" s="1159"/>
      <c r="EH110" s="1159"/>
      <c r="EI110" s="1159"/>
      <c r="EJ110" s="1164"/>
      <c r="EK110" s="1159"/>
      <c r="EL110" s="1159"/>
      <c r="EM110" s="1159"/>
      <c r="EN110" s="1164"/>
      <c r="EO110" s="1159"/>
      <c r="EP110" s="1159"/>
      <c r="EQ110" s="1159"/>
      <c r="ER110" s="1159"/>
      <c r="ES110" s="1159"/>
      <c r="ET110" s="1159"/>
      <c r="EU110" s="1159"/>
      <c r="EV110" s="1159"/>
      <c r="EW110" s="1159"/>
      <c r="EX110" s="1159"/>
      <c r="EY110" s="1159"/>
      <c r="EZ110" s="1159"/>
      <c r="FA110" s="1159"/>
      <c r="FB110" s="1159"/>
      <c r="FC110" s="1159"/>
      <c r="FD110" s="1159"/>
      <c r="FE110" s="1159"/>
      <c r="FF110" s="1159"/>
      <c r="FG110" s="1159"/>
      <c r="FH110" s="1159"/>
      <c r="FI110" s="1159"/>
      <c r="FJ110" s="1159"/>
      <c r="FK110" s="1159"/>
      <c r="FL110" s="1159"/>
      <c r="FM110" s="1159"/>
      <c r="FN110" s="1159"/>
      <c r="FO110" s="1159"/>
      <c r="FP110" s="1159"/>
      <c r="FQ110" s="1159"/>
      <c r="FR110" s="55"/>
      <c r="FS110" s="55"/>
      <c r="FT110" s="505"/>
      <c r="FU110" s="505"/>
      <c r="FV110" s="505"/>
      <c r="FW110" s="505"/>
      <c r="FX110" s="505"/>
    </row>
    <row r="111" spans="1:180" ht="6.75" customHeight="1">
      <c r="A111" s="53"/>
      <c r="B111" s="140"/>
      <c r="C111" s="161"/>
      <c r="D111" s="163"/>
      <c r="E111" s="163"/>
      <c r="F111" s="163"/>
      <c r="G111" s="163"/>
      <c r="H111" s="163"/>
      <c r="I111" s="163"/>
      <c r="J111" s="163"/>
      <c r="K111" s="193"/>
      <c r="L111" s="243"/>
      <c r="M111" s="243"/>
      <c r="N111" s="243"/>
      <c r="O111" s="243"/>
      <c r="P111" s="243"/>
      <c r="Q111" s="243"/>
      <c r="R111" s="243"/>
      <c r="S111" s="243"/>
      <c r="T111" s="243"/>
      <c r="U111" s="243"/>
      <c r="V111" s="243"/>
      <c r="W111" s="243"/>
      <c r="X111" s="243"/>
      <c r="Y111" s="243"/>
      <c r="Z111" s="433"/>
      <c r="AA111" s="446"/>
      <c r="AB111" s="460"/>
      <c r="AC111" s="460"/>
      <c r="AD111" s="471"/>
      <c r="AE111" s="460"/>
      <c r="AF111" s="460"/>
      <c r="AG111" s="460"/>
      <c r="AH111" s="553"/>
      <c r="AI111" s="460"/>
      <c r="AJ111" s="460"/>
      <c r="AK111" s="460"/>
      <c r="AL111" s="553"/>
      <c r="AM111" s="460"/>
      <c r="AN111" s="460"/>
      <c r="AO111" s="460"/>
      <c r="AP111" s="599"/>
      <c r="AQ111" s="446"/>
      <c r="AR111" s="460"/>
      <c r="AS111" s="460"/>
      <c r="AT111" s="460"/>
      <c r="AU111" s="460"/>
      <c r="AV111" s="460"/>
      <c r="AW111" s="460"/>
      <c r="AX111" s="460"/>
      <c r="AY111" s="674"/>
      <c r="AZ111" s="222"/>
      <c r="BA111" s="222"/>
      <c r="BB111" s="222"/>
      <c r="BC111" s="222"/>
      <c r="BD111" s="222"/>
      <c r="BE111" s="222"/>
      <c r="BF111" s="222"/>
      <c r="BG111" s="222"/>
      <c r="BH111" s="222"/>
      <c r="BI111" s="222"/>
      <c r="BJ111" s="222"/>
      <c r="BK111" s="222"/>
      <c r="BL111" s="222"/>
      <c r="BM111" s="222"/>
      <c r="BN111" s="222"/>
      <c r="BO111" s="444"/>
      <c r="BP111" s="834"/>
      <c r="BQ111" s="843"/>
      <c r="BR111" s="843"/>
      <c r="BS111" s="843"/>
      <c r="BT111" s="874"/>
      <c r="BU111" s="894"/>
      <c r="BW111" s="924">
        <v>273</v>
      </c>
      <c r="BX111" s="924"/>
      <c r="BY111" s="963"/>
      <c r="BZ111" s="924">
        <v>267</v>
      </c>
      <c r="CA111" s="925"/>
      <c r="CB111" s="963"/>
      <c r="CC111" s="924">
        <v>269</v>
      </c>
      <c r="CD111" s="925"/>
      <c r="CE111" s="961"/>
      <c r="CF111" s="1024">
        <v>268</v>
      </c>
      <c r="CG111" s="963"/>
      <c r="CH111" s="963"/>
      <c r="CI111" s="924">
        <v>266</v>
      </c>
      <c r="CJ111" s="1047"/>
      <c r="CK111" s="963"/>
      <c r="CL111" s="924">
        <v>272</v>
      </c>
      <c r="CM111" s="924"/>
      <c r="CN111" s="1044"/>
      <c r="CO111" s="1044"/>
      <c r="CP111" s="1052">
        <v>271</v>
      </c>
      <c r="CQ111" s="924"/>
      <c r="CR111" s="924">
        <v>270</v>
      </c>
      <c r="CS111" s="924"/>
      <c r="CT111" s="1142"/>
      <c r="CY111" s="1155"/>
      <c r="CZ111" s="1155"/>
      <c r="DA111" s="1155"/>
      <c r="DB111" s="1155"/>
      <c r="DC111" s="1155"/>
      <c r="DD111" s="1155"/>
      <c r="DE111" s="1155"/>
      <c r="DF111" s="1155"/>
      <c r="DG111" s="1155"/>
      <c r="DH111" s="1155"/>
      <c r="DI111" s="1155"/>
      <c r="DJ111" s="1159"/>
      <c r="DK111" s="1159"/>
      <c r="EH111" s="1159"/>
      <c r="EI111" s="1159"/>
      <c r="EJ111" s="1164"/>
      <c r="EK111" s="1159"/>
      <c r="EL111" s="1159"/>
      <c r="EM111" s="1159"/>
      <c r="EN111" s="1164"/>
      <c r="EO111" s="1159"/>
      <c r="EP111" s="1159"/>
      <c r="EQ111" s="1159"/>
      <c r="ER111" s="1159"/>
      <c r="ES111" s="1159"/>
      <c r="ET111" s="1159"/>
      <c r="EU111" s="1159"/>
      <c r="EV111" s="1159"/>
      <c r="EW111" s="1159"/>
      <c r="EX111" s="1159"/>
      <c r="EY111" s="1159"/>
      <c r="EZ111" s="1159"/>
      <c r="FA111" s="1159"/>
      <c r="FB111" s="1159"/>
      <c r="FC111" s="1159"/>
      <c r="FD111" s="1159"/>
      <c r="FE111" s="1159"/>
      <c r="FF111" s="1159"/>
      <c r="FG111" s="1159"/>
      <c r="FH111" s="1159"/>
      <c r="FI111" s="1159"/>
      <c r="FJ111" s="1159"/>
      <c r="FK111" s="1159"/>
      <c r="FL111" s="1159"/>
      <c r="FM111" s="1159"/>
      <c r="FN111" s="1159"/>
      <c r="FO111" s="1159"/>
      <c r="FP111" s="1159"/>
      <c r="FQ111" s="1159"/>
      <c r="FR111" s="55"/>
      <c r="FS111" s="55"/>
      <c r="FT111" s="505"/>
      <c r="FU111" s="505"/>
      <c r="FV111" s="505"/>
      <c r="FW111" s="505"/>
      <c r="FX111" s="505"/>
    </row>
    <row r="112" spans="1:180" ht="6.75" customHeight="1">
      <c r="A112" s="53"/>
      <c r="B112" s="140"/>
      <c r="C112" s="34" t="s">
        <v>32</v>
      </c>
      <c r="D112" s="120"/>
      <c r="E112" s="120"/>
      <c r="F112" s="120"/>
      <c r="G112" s="120"/>
      <c r="H112" s="120"/>
      <c r="I112" s="120"/>
      <c r="J112" s="120"/>
      <c r="K112" s="182"/>
      <c r="L112" s="220">
        <v>399</v>
      </c>
      <c r="M112" s="220"/>
      <c r="N112" s="220"/>
      <c r="O112" s="307"/>
      <c r="P112" s="322"/>
      <c r="Q112" s="335"/>
      <c r="R112" s="307"/>
      <c r="S112" s="322"/>
      <c r="T112" s="335"/>
      <c r="U112" s="307"/>
      <c r="V112" s="322"/>
      <c r="W112" s="335"/>
      <c r="X112" s="307"/>
      <c r="Y112" s="322"/>
      <c r="Z112" s="335"/>
      <c r="AA112" s="307"/>
      <c r="AB112" s="322"/>
      <c r="AC112" s="335"/>
      <c r="AD112" s="307"/>
      <c r="AE112" s="322"/>
      <c r="AF112" s="335"/>
      <c r="AG112" s="307"/>
      <c r="AH112" s="322"/>
      <c r="AI112" s="335"/>
      <c r="AJ112" s="307"/>
      <c r="AK112" s="322"/>
      <c r="AL112" s="335"/>
      <c r="AM112" s="307"/>
      <c r="AN112" s="322"/>
      <c r="AO112" s="335"/>
      <c r="AP112" s="307"/>
      <c r="AQ112" s="322"/>
      <c r="AR112" s="335"/>
      <c r="AS112" s="307"/>
      <c r="AT112" s="322"/>
      <c r="AU112" s="335"/>
      <c r="AV112" s="307"/>
      <c r="AW112" s="322"/>
      <c r="AX112" s="322"/>
      <c r="AY112" s="669"/>
      <c r="AZ112" s="709"/>
      <c r="BA112" s="709"/>
      <c r="BB112" s="709"/>
      <c r="BC112" s="709"/>
      <c r="BD112" s="709"/>
      <c r="BE112" s="709"/>
      <c r="BF112" s="709"/>
      <c r="BG112" s="709"/>
      <c r="BH112" s="709"/>
      <c r="BI112" s="709"/>
      <c r="BJ112" s="709"/>
      <c r="BK112" s="709"/>
      <c r="BL112" s="709"/>
      <c r="BM112" s="709"/>
      <c r="BN112" s="709"/>
      <c r="BO112" s="709"/>
      <c r="BP112" s="709"/>
      <c r="BQ112" s="709"/>
      <c r="BR112" s="709"/>
      <c r="BS112" s="709"/>
      <c r="BT112" s="709"/>
      <c r="BU112" s="709"/>
      <c r="BW112" s="924"/>
      <c r="BX112" s="924"/>
      <c r="BY112" s="963"/>
      <c r="BZ112" s="925"/>
      <c r="CA112" s="925"/>
      <c r="CB112" s="963"/>
      <c r="CC112" s="925"/>
      <c r="CD112" s="925"/>
      <c r="CE112" s="961"/>
      <c r="CF112" s="1023"/>
      <c r="CG112" s="963"/>
      <c r="CH112" s="963"/>
      <c r="CI112" s="1047"/>
      <c r="CJ112" s="1047"/>
      <c r="CK112" s="963"/>
      <c r="CL112" s="924"/>
      <c r="CM112" s="924"/>
      <c r="CN112" s="1044"/>
      <c r="CO112" s="1044"/>
      <c r="CP112" s="1052"/>
      <c r="CQ112" s="924"/>
      <c r="CR112" s="924"/>
      <c r="CS112" s="924"/>
      <c r="CT112" s="1142"/>
      <c r="CY112" s="1155"/>
      <c r="CZ112" s="1155"/>
      <c r="DA112" s="1155"/>
      <c r="DB112" s="1155"/>
      <c r="DC112" s="1155"/>
      <c r="DD112" s="1155"/>
      <c r="DE112" s="1155"/>
      <c r="DF112" s="1155"/>
      <c r="DG112" s="1155"/>
      <c r="DH112" s="1155"/>
      <c r="DI112" s="1155"/>
      <c r="DJ112" s="1159"/>
      <c r="DK112" s="1159"/>
      <c r="EH112" s="1159"/>
      <c r="EI112" s="1159"/>
      <c r="EJ112" s="1164"/>
      <c r="EK112" s="1159"/>
      <c r="EL112" s="1159"/>
      <c r="EM112" s="1159"/>
      <c r="EN112" s="1164"/>
      <c r="EO112" s="1159"/>
      <c r="EP112" s="1159"/>
      <c r="EQ112" s="1159"/>
      <c r="ER112" s="1159"/>
      <c r="ES112" s="1159"/>
      <c r="ET112" s="1159"/>
      <c r="EU112" s="1159"/>
      <c r="EV112" s="1159"/>
      <c r="EW112" s="1159"/>
      <c r="EX112" s="1159"/>
      <c r="EY112" s="1159"/>
      <c r="EZ112" s="1159"/>
      <c r="FA112" s="1159"/>
      <c r="FB112" s="1159"/>
      <c r="FC112" s="1159"/>
      <c r="FD112" s="1159"/>
      <c r="FE112" s="1159"/>
      <c r="FF112" s="1159"/>
      <c r="FG112" s="1159"/>
      <c r="FH112" s="1159"/>
      <c r="FI112" s="1159"/>
      <c r="FJ112" s="1159"/>
      <c r="FK112" s="1159"/>
      <c r="FL112" s="1159"/>
      <c r="FM112" s="1159"/>
      <c r="FN112" s="1159"/>
      <c r="FO112" s="1159"/>
      <c r="FP112" s="1159"/>
      <c r="FQ112" s="1159"/>
      <c r="FR112" s="55"/>
      <c r="FS112" s="55"/>
      <c r="FT112" s="505"/>
      <c r="FU112" s="505"/>
      <c r="FV112" s="505"/>
      <c r="FW112" s="505"/>
      <c r="FX112" s="505"/>
    </row>
    <row r="113" spans="1:180" ht="6.75" customHeight="1">
      <c r="A113" s="53"/>
      <c r="B113" s="140"/>
      <c r="C113" s="35"/>
      <c r="D113" s="121"/>
      <c r="E113" s="121"/>
      <c r="F113" s="121"/>
      <c r="G113" s="121"/>
      <c r="H113" s="121"/>
      <c r="I113" s="121"/>
      <c r="J113" s="121"/>
      <c r="K113" s="183"/>
      <c r="L113" s="220"/>
      <c r="M113" s="220"/>
      <c r="N113" s="220"/>
      <c r="O113" s="308"/>
      <c r="P113" s="323"/>
      <c r="Q113" s="336"/>
      <c r="R113" s="308"/>
      <c r="S113" s="323"/>
      <c r="T113" s="336"/>
      <c r="U113" s="308"/>
      <c r="V113" s="323"/>
      <c r="W113" s="336"/>
      <c r="X113" s="308"/>
      <c r="Y113" s="323"/>
      <c r="Z113" s="336"/>
      <c r="AA113" s="308"/>
      <c r="AB113" s="323"/>
      <c r="AC113" s="336"/>
      <c r="AD113" s="308"/>
      <c r="AE113" s="323"/>
      <c r="AF113" s="336"/>
      <c r="AG113" s="308"/>
      <c r="AH113" s="323"/>
      <c r="AI113" s="336"/>
      <c r="AJ113" s="308"/>
      <c r="AK113" s="323"/>
      <c r="AL113" s="336"/>
      <c r="AM113" s="308"/>
      <c r="AN113" s="323"/>
      <c r="AO113" s="336"/>
      <c r="AP113" s="308"/>
      <c r="AQ113" s="323"/>
      <c r="AR113" s="336"/>
      <c r="AS113" s="308"/>
      <c r="AT113" s="323"/>
      <c r="AU113" s="336"/>
      <c r="AV113" s="308"/>
      <c r="AW113" s="323"/>
      <c r="AX113" s="323"/>
      <c r="AY113" s="670"/>
      <c r="AZ113" s="505"/>
      <c r="BA113" s="505"/>
      <c r="BB113" s="505"/>
      <c r="BC113" s="505"/>
      <c r="BD113" s="505"/>
      <c r="BE113" s="505"/>
      <c r="BF113" s="505"/>
      <c r="BG113" s="505"/>
      <c r="BH113" s="505"/>
      <c r="BI113" s="505"/>
      <c r="BJ113" s="505"/>
      <c r="BK113" s="505"/>
      <c r="BL113" s="505"/>
      <c r="BM113" s="505"/>
      <c r="BN113" s="505"/>
      <c r="BO113" s="505"/>
      <c r="BP113" s="505"/>
      <c r="BQ113" s="505"/>
      <c r="BR113" s="505"/>
      <c r="BS113" s="505"/>
      <c r="BT113" s="505"/>
      <c r="BU113" s="505"/>
      <c r="BW113" s="926" t="str">
        <f>IF(計算!H320=0,"",計算!H320)</f>
        <v/>
      </c>
      <c r="BX113" s="953"/>
      <c r="BY113" s="964"/>
      <c r="BZ113" s="971" t="str">
        <f>IF(計算!G356=0,"",計算!G356)</f>
        <v/>
      </c>
      <c r="CA113" s="975"/>
      <c r="CB113" s="964"/>
      <c r="CC113" s="991" t="str">
        <f>IF(計算!G358=0,"",計算!G358)</f>
        <v/>
      </c>
      <c r="CD113" s="1004"/>
      <c r="CE113" s="1015" t="s">
        <v>286</v>
      </c>
      <c r="CF113" s="969" t="str">
        <f>IF(AND(計算!G357=0,計算!G358=0),"",計算!G357+計算!G358)</f>
        <v/>
      </c>
      <c r="CG113" s="1031"/>
      <c r="CH113" s="964"/>
      <c r="CI113" s="991" t="str">
        <f>IF(計算!G355=0,"",計算!G355)</f>
        <v/>
      </c>
      <c r="CJ113" s="1053"/>
      <c r="CK113" s="964"/>
      <c r="CL113" s="991" t="str">
        <f>IF(計算!H178=0,"",計算!H178)</f>
        <v/>
      </c>
      <c r="CM113" s="1053"/>
      <c r="CN113" s="953"/>
      <c r="CO113" s="1084" t="s">
        <v>286</v>
      </c>
      <c r="CP113" s="1089" t="str">
        <f>IF(AND(計算!H177=0,計算!H178=0),"",計算!H177+計算!H178)</f>
        <v/>
      </c>
      <c r="CQ113" s="991"/>
      <c r="CR113" s="991" t="str">
        <f>IF(計算!H176=0,"",計算!H176)</f>
        <v/>
      </c>
      <c r="CS113" s="991"/>
      <c r="CT113" s="1142"/>
      <c r="CY113" s="1155"/>
      <c r="CZ113" s="1157"/>
      <c r="DA113" s="1157"/>
      <c r="DB113" s="1157"/>
      <c r="DC113" s="1157"/>
      <c r="DD113" s="1157"/>
      <c r="DE113" s="1157"/>
      <c r="DF113" s="1157"/>
      <c r="DG113" s="1157"/>
      <c r="DH113" s="1157"/>
      <c r="DI113" s="1157"/>
      <c r="DJ113" s="1159"/>
      <c r="DK113" s="1159"/>
      <c r="EH113" s="1159"/>
      <c r="EI113" s="1159"/>
      <c r="EJ113" s="1164"/>
      <c r="EK113" s="1159"/>
      <c r="EL113" s="1159"/>
      <c r="EM113" s="1159"/>
      <c r="EN113" s="1164"/>
      <c r="EO113" s="1159"/>
      <c r="EP113" s="1159"/>
      <c r="EQ113" s="1159"/>
      <c r="ER113" s="1159"/>
      <c r="ES113" s="1159"/>
      <c r="ET113" s="1159"/>
      <c r="EU113" s="1159"/>
      <c r="EV113" s="1159"/>
      <c r="EW113" s="1159"/>
      <c r="EX113" s="1159"/>
      <c r="EY113" s="1159"/>
      <c r="EZ113" s="1159"/>
      <c r="FA113" s="1159"/>
      <c r="FB113" s="1159"/>
      <c r="FC113" s="1159"/>
      <c r="FD113" s="1159"/>
      <c r="FE113" s="1159"/>
      <c r="FF113" s="1159"/>
      <c r="FG113" s="1159"/>
      <c r="FH113" s="1159"/>
      <c r="FI113" s="1159"/>
      <c r="FJ113" s="1159"/>
      <c r="FK113" s="1159"/>
      <c r="FL113" s="1159"/>
      <c r="FM113" s="1159"/>
      <c r="FN113" s="1159"/>
      <c r="FO113" s="1159"/>
      <c r="FP113" s="1159"/>
      <c r="FQ113" s="1159"/>
      <c r="FR113" s="55"/>
      <c r="FS113" s="55"/>
      <c r="FT113" s="505"/>
      <c r="FU113" s="505"/>
      <c r="FV113" s="505"/>
      <c r="FW113" s="505"/>
      <c r="FX113" s="505"/>
    </row>
    <row r="114" spans="1:180" ht="6.75" customHeight="1">
      <c r="A114" s="53"/>
      <c r="B114" s="140"/>
      <c r="C114" s="36"/>
      <c r="D114" s="122"/>
      <c r="E114" s="122"/>
      <c r="F114" s="122"/>
      <c r="G114" s="122"/>
      <c r="H114" s="122"/>
      <c r="I114" s="122"/>
      <c r="J114" s="122"/>
      <c r="K114" s="184"/>
      <c r="L114" s="220"/>
      <c r="M114" s="220"/>
      <c r="N114" s="220"/>
      <c r="O114" s="309"/>
      <c r="P114" s="324"/>
      <c r="Q114" s="337"/>
      <c r="R114" s="309"/>
      <c r="S114" s="324"/>
      <c r="T114" s="337"/>
      <c r="U114" s="309"/>
      <c r="V114" s="324"/>
      <c r="W114" s="337"/>
      <c r="X114" s="309"/>
      <c r="Y114" s="324"/>
      <c r="Z114" s="337"/>
      <c r="AA114" s="309"/>
      <c r="AB114" s="324"/>
      <c r="AC114" s="337"/>
      <c r="AD114" s="309"/>
      <c r="AE114" s="324"/>
      <c r="AF114" s="337"/>
      <c r="AG114" s="309"/>
      <c r="AH114" s="324"/>
      <c r="AI114" s="337"/>
      <c r="AJ114" s="309"/>
      <c r="AK114" s="324"/>
      <c r="AL114" s="337"/>
      <c r="AM114" s="309"/>
      <c r="AN114" s="324"/>
      <c r="AO114" s="337"/>
      <c r="AP114" s="309"/>
      <c r="AQ114" s="324"/>
      <c r="AR114" s="337"/>
      <c r="AS114" s="309"/>
      <c r="AT114" s="324"/>
      <c r="AU114" s="337"/>
      <c r="AV114" s="309"/>
      <c r="AW114" s="324"/>
      <c r="AX114" s="324"/>
      <c r="AY114" s="675"/>
      <c r="AZ114" s="711"/>
      <c r="BA114" s="711"/>
      <c r="BB114" s="711"/>
      <c r="BC114" s="711"/>
      <c r="BD114" s="711"/>
      <c r="BE114" s="711"/>
      <c r="BF114" s="711"/>
      <c r="BG114" s="711"/>
      <c r="BH114" s="711"/>
      <c r="BI114" s="711"/>
      <c r="BJ114" s="711"/>
      <c r="BK114" s="711"/>
      <c r="BL114" s="711"/>
      <c r="BM114" s="711"/>
      <c r="BN114" s="711"/>
      <c r="BO114" s="711"/>
      <c r="BP114" s="711"/>
      <c r="BQ114" s="711"/>
      <c r="BR114" s="711"/>
      <c r="BS114" s="711"/>
      <c r="BT114" s="875"/>
      <c r="BU114" s="875"/>
      <c r="BW114" s="930"/>
      <c r="BX114" s="954"/>
      <c r="BY114" s="965"/>
      <c r="BZ114" s="972"/>
      <c r="CA114" s="975"/>
      <c r="CB114" s="965"/>
      <c r="CC114" s="992"/>
      <c r="CD114" s="1004"/>
      <c r="CE114" s="1015"/>
      <c r="CF114" s="1025"/>
      <c r="CG114" s="1032"/>
      <c r="CH114" s="965"/>
      <c r="CI114" s="991"/>
      <c r="CJ114" s="1053"/>
      <c r="CK114" s="965"/>
      <c r="CL114" s="991"/>
      <c r="CM114" s="1053"/>
      <c r="CN114" s="954"/>
      <c r="CO114" s="1085"/>
      <c r="CP114" s="1089"/>
      <c r="CQ114" s="991"/>
      <c r="CR114" s="991"/>
      <c r="CS114" s="991"/>
      <c r="CT114" s="1142"/>
      <c r="EX114" s="1159"/>
      <c r="EY114" s="1159"/>
      <c r="EZ114" s="1159"/>
      <c r="FA114" s="1159"/>
      <c r="FB114" s="1159"/>
      <c r="FC114" s="1159"/>
      <c r="FD114" s="1159"/>
      <c r="FE114" s="1159"/>
      <c r="FF114" s="1159"/>
      <c r="FG114" s="1159"/>
      <c r="FH114" s="1159"/>
      <c r="FI114" s="1159"/>
      <c r="FJ114" s="1159"/>
      <c r="FK114" s="1159"/>
      <c r="FL114" s="1159"/>
      <c r="FM114" s="1159"/>
      <c r="FN114" s="1159"/>
      <c r="FO114" s="1159"/>
      <c r="FP114" s="1159"/>
      <c r="FQ114" s="1159"/>
      <c r="FR114" s="55"/>
      <c r="FS114" s="55"/>
      <c r="FT114" s="505"/>
      <c r="FU114" s="505"/>
      <c r="FV114" s="505"/>
      <c r="FW114" s="505"/>
      <c r="FX114" s="505"/>
    </row>
    <row r="115" spans="1:180" ht="6.75" customHeight="1">
      <c r="A115" s="53"/>
      <c r="B115" s="140"/>
      <c r="C115" s="159" t="s">
        <v>54</v>
      </c>
      <c r="D115" s="162"/>
      <c r="E115" s="162"/>
      <c r="F115" s="162"/>
      <c r="G115" s="162"/>
      <c r="H115" s="162"/>
      <c r="I115" s="162"/>
      <c r="J115" s="162"/>
      <c r="K115" s="191"/>
      <c r="L115" s="241"/>
      <c r="M115" s="241"/>
      <c r="N115" s="241"/>
      <c r="O115" s="241"/>
      <c r="P115" s="241"/>
      <c r="Q115" s="241"/>
      <c r="R115" s="241"/>
      <c r="S115" s="241"/>
      <c r="T115" s="241"/>
      <c r="U115" s="241"/>
      <c r="V115" s="241"/>
      <c r="W115" s="241"/>
      <c r="X115" s="241"/>
      <c r="Y115" s="241"/>
      <c r="Z115" s="431"/>
      <c r="AA115" s="445"/>
      <c r="AB115" s="459"/>
      <c r="AC115" s="459"/>
      <c r="AD115" s="470"/>
      <c r="AE115" s="459"/>
      <c r="AF115" s="459"/>
      <c r="AG115" s="459"/>
      <c r="AH115" s="552" t="s">
        <v>19</v>
      </c>
      <c r="AI115" s="459"/>
      <c r="AJ115" s="459"/>
      <c r="AK115" s="459"/>
      <c r="AL115" s="552" t="s">
        <v>97</v>
      </c>
      <c r="AM115" s="459"/>
      <c r="AN115" s="459"/>
      <c r="AO115" s="459"/>
      <c r="AP115" s="598" t="s">
        <v>14</v>
      </c>
      <c r="AQ115" s="444"/>
      <c r="AR115" s="458"/>
      <c r="AS115" s="458"/>
      <c r="AT115" s="458"/>
      <c r="AU115" s="458"/>
      <c r="AV115" s="458"/>
      <c r="AW115" s="458"/>
      <c r="AX115" s="458"/>
      <c r="AY115" s="674"/>
      <c r="AZ115" s="712"/>
      <c r="BA115" s="712"/>
      <c r="BB115" s="712"/>
      <c r="BC115" s="712"/>
      <c r="BD115" s="712"/>
      <c r="BE115" s="712"/>
      <c r="BF115" s="712"/>
      <c r="BG115" s="712"/>
      <c r="BH115" s="712"/>
      <c r="BI115" s="712"/>
      <c r="BJ115" s="712"/>
      <c r="BK115" s="712"/>
      <c r="BL115" s="712"/>
      <c r="BM115" s="712"/>
      <c r="BN115" s="712"/>
      <c r="BO115" s="446"/>
      <c r="BP115" s="835"/>
      <c r="BQ115" s="844"/>
      <c r="BR115" s="844"/>
      <c r="BS115" s="844"/>
      <c r="BT115" s="876" t="s">
        <v>214</v>
      </c>
      <c r="BU115" s="887"/>
      <c r="BW115" s="931"/>
      <c r="BX115" s="931"/>
      <c r="BY115" s="931"/>
      <c r="BZ115" s="931"/>
      <c r="CA115" s="931"/>
      <c r="CB115" s="931"/>
      <c r="CC115" s="931"/>
      <c r="CD115" s="931"/>
      <c r="CE115" s="931"/>
      <c r="CF115" s="931"/>
      <c r="CG115" s="931"/>
      <c r="CH115" s="931"/>
      <c r="CI115" s="931"/>
      <c r="CJ115" s="931"/>
      <c r="CK115" s="931"/>
      <c r="CL115" s="931"/>
      <c r="CM115" s="931"/>
      <c r="CN115" s="931"/>
      <c r="CO115" s="931"/>
      <c r="CP115" s="931"/>
      <c r="CQ115" s="931"/>
      <c r="CR115" s="931"/>
      <c r="CS115" s="931"/>
      <c r="CT115" s="1144"/>
      <c r="EX115" s="1159"/>
      <c r="EY115" s="1159"/>
      <c r="EZ115" s="1159"/>
      <c r="FA115" s="1159"/>
      <c r="FB115" s="1159"/>
      <c r="FC115" s="1159"/>
      <c r="FD115" s="1159"/>
      <c r="FE115" s="1159"/>
      <c r="FF115" s="1159"/>
      <c r="FG115" s="1159"/>
      <c r="FH115" s="1159"/>
      <c r="FI115" s="1159"/>
      <c r="FJ115" s="1159"/>
      <c r="FK115" s="1159"/>
      <c r="FL115" s="1159"/>
      <c r="FM115" s="1159"/>
      <c r="FN115" s="1159"/>
      <c r="FO115" s="1159"/>
      <c r="FP115" s="1159"/>
      <c r="FQ115" s="1159"/>
      <c r="FR115" s="55"/>
      <c r="FS115" s="55"/>
      <c r="FT115" s="505"/>
      <c r="FU115" s="505"/>
      <c r="FV115" s="505"/>
      <c r="FW115" s="505"/>
      <c r="FX115" s="505"/>
    </row>
    <row r="116" spans="1:180" ht="6.75" customHeight="1">
      <c r="A116" s="53"/>
      <c r="B116" s="140"/>
      <c r="C116" s="160"/>
      <c r="D116" s="18"/>
      <c r="E116" s="18"/>
      <c r="F116" s="18"/>
      <c r="G116" s="18"/>
      <c r="H116" s="18"/>
      <c r="I116" s="18"/>
      <c r="J116" s="18"/>
      <c r="K116" s="192"/>
      <c r="L116" s="242"/>
      <c r="M116" s="242"/>
      <c r="N116" s="242"/>
      <c r="O116" s="242"/>
      <c r="P116" s="242"/>
      <c r="Q116" s="242"/>
      <c r="R116" s="242"/>
      <c r="S116" s="242"/>
      <c r="T116" s="242"/>
      <c r="U116" s="242"/>
      <c r="V116" s="242"/>
      <c r="W116" s="242"/>
      <c r="X116" s="242"/>
      <c r="Y116" s="242"/>
      <c r="Z116" s="432"/>
      <c r="AA116" s="445"/>
      <c r="AB116" s="459"/>
      <c r="AC116" s="459"/>
      <c r="AD116" s="470"/>
      <c r="AE116" s="459"/>
      <c r="AF116" s="459"/>
      <c r="AG116" s="459"/>
      <c r="AH116" s="552"/>
      <c r="AI116" s="459"/>
      <c r="AJ116" s="459"/>
      <c r="AK116" s="459"/>
      <c r="AL116" s="552"/>
      <c r="AM116" s="459"/>
      <c r="AN116" s="459"/>
      <c r="AO116" s="459"/>
      <c r="AP116" s="598"/>
      <c r="AQ116" s="445"/>
      <c r="AR116" s="459"/>
      <c r="AS116" s="459"/>
      <c r="AT116" s="459"/>
      <c r="AU116" s="459"/>
      <c r="AV116" s="459"/>
      <c r="AW116" s="459"/>
      <c r="AX116" s="459"/>
      <c r="AY116" s="674"/>
      <c r="AZ116" s="373"/>
      <c r="BA116" s="373"/>
      <c r="BB116" s="373"/>
      <c r="BC116" s="373"/>
      <c r="BD116" s="373"/>
      <c r="BE116" s="373"/>
      <c r="BF116" s="373"/>
      <c r="BG116" s="373"/>
      <c r="BH116" s="373"/>
      <c r="BI116" s="373"/>
      <c r="BJ116" s="373"/>
      <c r="BK116" s="373"/>
      <c r="BL116" s="373"/>
      <c r="BM116" s="373"/>
      <c r="BN116" s="373"/>
      <c r="BO116" s="601"/>
      <c r="BP116" s="833"/>
      <c r="BQ116" s="459"/>
      <c r="BR116" s="459"/>
      <c r="BS116" s="459"/>
      <c r="BT116" s="871"/>
      <c r="BU116" s="888"/>
      <c r="BW116" s="932"/>
      <c r="BX116" s="933"/>
      <c r="BY116" s="933"/>
      <c r="BZ116" s="929"/>
      <c r="CA116" s="929"/>
      <c r="CB116" s="929"/>
      <c r="CC116" s="929"/>
      <c r="CD116" s="929"/>
      <c r="CE116" s="1016"/>
      <c r="CF116" s="933"/>
      <c r="CG116" s="1033"/>
      <c r="CH116" s="1039"/>
      <c r="CI116" s="1048"/>
      <c r="CJ116" s="1054"/>
      <c r="CK116" s="1048"/>
      <c r="CL116" s="1039"/>
      <c r="CM116" s="1071"/>
      <c r="CN116" s="1081"/>
      <c r="CO116" s="1086"/>
      <c r="CP116" s="1048"/>
      <c r="CQ116" s="1054"/>
      <c r="CR116" s="1048"/>
      <c r="CS116" s="1114"/>
      <c r="CT116" s="1142"/>
      <c r="EX116" s="1159"/>
      <c r="EY116" s="1159"/>
      <c r="EZ116" s="1159"/>
      <c r="FA116" s="1159"/>
      <c r="FB116" s="1159"/>
      <c r="FC116" s="1159"/>
      <c r="FD116" s="1159"/>
      <c r="FE116" s="1159"/>
      <c r="FF116" s="1159"/>
      <c r="FG116" s="1159"/>
      <c r="FH116" s="1159"/>
      <c r="FI116" s="1159"/>
      <c r="FJ116" s="1159"/>
      <c r="FK116" s="1159"/>
      <c r="FL116" s="1159"/>
      <c r="FM116" s="1159"/>
      <c r="FN116" s="1159"/>
      <c r="FO116" s="1159"/>
      <c r="FP116" s="1159"/>
      <c r="FQ116" s="1159"/>
      <c r="FR116" s="55"/>
      <c r="FS116" s="55"/>
      <c r="FT116" s="505"/>
      <c r="FU116" s="505"/>
      <c r="FV116" s="505"/>
      <c r="FW116" s="505"/>
      <c r="FX116" s="505"/>
    </row>
    <row r="117" spans="1:180" ht="6.75" customHeight="1">
      <c r="A117" s="53"/>
      <c r="B117" s="140"/>
      <c r="C117" s="161"/>
      <c r="D117" s="163"/>
      <c r="E117" s="163"/>
      <c r="F117" s="163"/>
      <c r="G117" s="163"/>
      <c r="H117" s="163"/>
      <c r="I117" s="163"/>
      <c r="J117" s="163"/>
      <c r="K117" s="193"/>
      <c r="L117" s="243"/>
      <c r="M117" s="243"/>
      <c r="N117" s="243"/>
      <c r="O117" s="243"/>
      <c r="P117" s="243"/>
      <c r="Q117" s="243"/>
      <c r="R117" s="243"/>
      <c r="S117" s="243"/>
      <c r="T117" s="243"/>
      <c r="U117" s="243"/>
      <c r="V117" s="243"/>
      <c r="W117" s="243"/>
      <c r="X117" s="243"/>
      <c r="Y117" s="243"/>
      <c r="Z117" s="433"/>
      <c r="AA117" s="445"/>
      <c r="AB117" s="459"/>
      <c r="AC117" s="459"/>
      <c r="AD117" s="470"/>
      <c r="AE117" s="459"/>
      <c r="AF117" s="459"/>
      <c r="AG117" s="459"/>
      <c r="AH117" s="552"/>
      <c r="AI117" s="459"/>
      <c r="AJ117" s="459"/>
      <c r="AK117" s="459"/>
      <c r="AL117" s="552"/>
      <c r="AM117" s="459"/>
      <c r="AN117" s="459"/>
      <c r="AO117" s="459"/>
      <c r="AP117" s="598"/>
      <c r="AQ117" s="446"/>
      <c r="AR117" s="460"/>
      <c r="AS117" s="460"/>
      <c r="AT117" s="460"/>
      <c r="AU117" s="460"/>
      <c r="AV117" s="460"/>
      <c r="AW117" s="460"/>
      <c r="AX117" s="460"/>
      <c r="AY117" s="674"/>
      <c r="AZ117" s="222"/>
      <c r="BA117" s="222"/>
      <c r="BB117" s="222"/>
      <c r="BC117" s="222"/>
      <c r="BD117" s="222"/>
      <c r="BE117" s="222"/>
      <c r="BF117" s="222"/>
      <c r="BG117" s="222"/>
      <c r="BH117" s="222"/>
      <c r="BI117" s="222"/>
      <c r="BJ117" s="222"/>
      <c r="BK117" s="222"/>
      <c r="BL117" s="222"/>
      <c r="BM117" s="222"/>
      <c r="BN117" s="222"/>
      <c r="BO117" s="444"/>
      <c r="BP117" s="834"/>
      <c r="BQ117" s="843"/>
      <c r="BR117" s="843"/>
      <c r="BS117" s="843"/>
      <c r="BT117" s="874"/>
      <c r="BU117" s="894"/>
      <c r="BW117" s="933"/>
      <c r="BX117" s="933"/>
      <c r="BY117" s="933"/>
      <c r="BZ117" s="929"/>
      <c r="CA117" s="929"/>
      <c r="CB117" s="929"/>
      <c r="CC117" s="929"/>
      <c r="CD117" s="929"/>
      <c r="CE117" s="933"/>
      <c r="CF117" s="933"/>
      <c r="CG117" s="1034"/>
      <c r="CH117" s="1039"/>
      <c r="CI117" s="1049"/>
      <c r="CJ117" s="1054"/>
      <c r="CK117" s="1049"/>
      <c r="CL117" s="1039"/>
      <c r="CM117" s="1072"/>
      <c r="CN117" s="1082"/>
      <c r="CO117" s="1086"/>
      <c r="CP117" s="1049"/>
      <c r="CQ117" s="1054"/>
      <c r="CR117" s="1049"/>
      <c r="CS117" s="1114"/>
      <c r="CT117" s="1143"/>
      <c r="CY117" s="1157"/>
      <c r="CZ117" s="1157"/>
      <c r="DA117" s="1157"/>
      <c r="DB117" s="1157"/>
      <c r="DC117" s="1157"/>
      <c r="DD117" s="1157"/>
      <c r="DE117" s="1157"/>
      <c r="DF117" s="1157"/>
      <c r="EH117" s="1159"/>
      <c r="EI117" s="1159"/>
      <c r="EJ117" s="1164"/>
      <c r="EK117" s="1159"/>
      <c r="EL117" s="1159"/>
      <c r="EM117" s="1159"/>
      <c r="EN117" s="1164"/>
      <c r="EO117" s="1159"/>
      <c r="EP117" s="1159"/>
      <c r="EQ117" s="1159"/>
      <c r="ER117" s="1159"/>
      <c r="ES117" s="1159"/>
      <c r="ET117" s="1159"/>
      <c r="EU117" s="1159"/>
      <c r="EV117" s="1159"/>
      <c r="EW117" s="1159"/>
      <c r="EX117" s="1159"/>
      <c r="EY117" s="1159"/>
      <c r="EZ117" s="1159"/>
      <c r="FA117" s="1159"/>
      <c r="FB117" s="1159"/>
      <c r="FC117" s="1159"/>
      <c r="FD117" s="1159"/>
      <c r="FE117" s="1159"/>
      <c r="FF117" s="1159"/>
      <c r="FG117" s="1159"/>
      <c r="FH117" s="1159"/>
      <c r="FI117" s="1159"/>
      <c r="FJ117" s="1159"/>
      <c r="FK117" s="1159"/>
      <c r="FL117" s="1159"/>
      <c r="FM117" s="1159"/>
      <c r="FN117" s="1159"/>
      <c r="FO117" s="1159"/>
      <c r="FP117" s="1159"/>
      <c r="FQ117" s="1159"/>
      <c r="FR117" s="55"/>
      <c r="FS117" s="55"/>
      <c r="FT117" s="505"/>
      <c r="FU117" s="505"/>
      <c r="FV117" s="505"/>
      <c r="FW117" s="505"/>
      <c r="FX117" s="505"/>
    </row>
    <row r="118" spans="1:180" ht="6.75" customHeight="1">
      <c r="A118" s="53"/>
      <c r="B118" s="140"/>
      <c r="C118" s="34" t="s">
        <v>32</v>
      </c>
      <c r="D118" s="120"/>
      <c r="E118" s="120"/>
      <c r="F118" s="120"/>
      <c r="G118" s="120"/>
      <c r="H118" s="120"/>
      <c r="I118" s="120"/>
      <c r="J118" s="120"/>
      <c r="K118" s="182"/>
      <c r="L118" s="220">
        <v>415</v>
      </c>
      <c r="M118" s="220"/>
      <c r="N118" s="220"/>
      <c r="O118" s="307"/>
      <c r="P118" s="322"/>
      <c r="Q118" s="335"/>
      <c r="R118" s="307"/>
      <c r="S118" s="322"/>
      <c r="T118" s="335"/>
      <c r="U118" s="307"/>
      <c r="V118" s="322"/>
      <c r="W118" s="335"/>
      <c r="X118" s="307"/>
      <c r="Y118" s="322"/>
      <c r="Z118" s="335"/>
      <c r="AA118" s="307"/>
      <c r="AB118" s="322"/>
      <c r="AC118" s="335"/>
      <c r="AD118" s="307"/>
      <c r="AE118" s="322"/>
      <c r="AF118" s="335"/>
      <c r="AG118" s="307"/>
      <c r="AH118" s="322"/>
      <c r="AI118" s="335"/>
      <c r="AJ118" s="307"/>
      <c r="AK118" s="322"/>
      <c r="AL118" s="335"/>
      <c r="AM118" s="307"/>
      <c r="AN118" s="322"/>
      <c r="AO118" s="335"/>
      <c r="AP118" s="307"/>
      <c r="AQ118" s="322"/>
      <c r="AR118" s="335"/>
      <c r="AS118" s="307"/>
      <c r="AT118" s="322"/>
      <c r="AU118" s="335"/>
      <c r="AV118" s="307"/>
      <c r="AW118" s="322"/>
      <c r="AX118" s="322"/>
      <c r="AY118" s="669"/>
      <c r="AZ118" s="709"/>
      <c r="BA118" s="709"/>
      <c r="BB118" s="709"/>
      <c r="BC118" s="709"/>
      <c r="BD118" s="709"/>
      <c r="BE118" s="709"/>
      <c r="BF118" s="709"/>
      <c r="BG118" s="709"/>
      <c r="BH118" s="709"/>
      <c r="BI118" s="709"/>
      <c r="BJ118" s="709"/>
      <c r="BK118" s="709"/>
      <c r="BL118" s="709"/>
      <c r="BM118" s="709"/>
      <c r="BN118" s="709"/>
      <c r="BO118" s="709"/>
      <c r="BP118" s="709"/>
      <c r="BQ118" s="709"/>
      <c r="BR118" s="709"/>
      <c r="BS118" s="709"/>
      <c r="BT118" s="709"/>
      <c r="BU118" s="709"/>
      <c r="BW118" s="932"/>
      <c r="BX118" s="933"/>
      <c r="BY118" s="933"/>
      <c r="BZ118" s="929"/>
      <c r="CA118" s="929"/>
      <c r="CB118" s="929"/>
      <c r="CC118" s="929"/>
      <c r="CD118" s="929"/>
      <c r="CE118" s="1016"/>
      <c r="CF118" s="933"/>
      <c r="CG118" s="1033"/>
      <c r="CH118" s="1039"/>
      <c r="CI118" s="1048"/>
      <c r="CJ118" s="1054"/>
      <c r="CK118" s="1048"/>
      <c r="CL118" s="1039"/>
      <c r="CM118" s="1071"/>
      <c r="CN118" s="1081"/>
      <c r="CO118" s="1086"/>
      <c r="CP118" s="1048"/>
      <c r="CQ118" s="1054"/>
      <c r="CR118" s="1048"/>
      <c r="CS118" s="1114"/>
      <c r="CT118" s="1143"/>
      <c r="EY118" s="1159"/>
      <c r="EZ118" s="1159"/>
      <c r="FA118" s="1159"/>
      <c r="FB118" s="1159"/>
      <c r="FC118" s="1159"/>
      <c r="FD118" s="1159"/>
      <c r="FE118" s="1159"/>
      <c r="FF118" s="1159"/>
      <c r="FG118" s="1159"/>
      <c r="FH118" s="1159"/>
      <c r="FI118" s="1159"/>
      <c r="FJ118" s="1159"/>
      <c r="FK118" s="1159"/>
      <c r="FL118" s="1159"/>
      <c r="FM118" s="1159"/>
      <c r="FN118" s="1159"/>
      <c r="FO118" s="1159"/>
      <c r="FP118" s="1159"/>
      <c r="FQ118" s="1159"/>
      <c r="FR118" s="55"/>
      <c r="FS118" s="55"/>
      <c r="FT118" s="505"/>
      <c r="FU118" s="505"/>
      <c r="FV118" s="505"/>
      <c r="FW118" s="505"/>
      <c r="FX118" s="505"/>
    </row>
    <row r="119" spans="1:180" ht="6.75" customHeight="1">
      <c r="A119" s="53"/>
      <c r="B119" s="140"/>
      <c r="C119" s="35"/>
      <c r="D119" s="121"/>
      <c r="E119" s="121"/>
      <c r="F119" s="121"/>
      <c r="G119" s="121"/>
      <c r="H119" s="121"/>
      <c r="I119" s="121"/>
      <c r="J119" s="121"/>
      <c r="K119" s="183"/>
      <c r="L119" s="220"/>
      <c r="M119" s="220"/>
      <c r="N119" s="220"/>
      <c r="O119" s="308"/>
      <c r="P119" s="323"/>
      <c r="Q119" s="336"/>
      <c r="R119" s="308"/>
      <c r="S119" s="323"/>
      <c r="T119" s="336"/>
      <c r="U119" s="308"/>
      <c r="V119" s="323"/>
      <c r="W119" s="336"/>
      <c r="X119" s="308"/>
      <c r="Y119" s="323"/>
      <c r="Z119" s="336"/>
      <c r="AA119" s="308"/>
      <c r="AB119" s="323"/>
      <c r="AC119" s="336"/>
      <c r="AD119" s="308"/>
      <c r="AE119" s="323"/>
      <c r="AF119" s="336"/>
      <c r="AG119" s="308"/>
      <c r="AH119" s="323"/>
      <c r="AI119" s="336"/>
      <c r="AJ119" s="308"/>
      <c r="AK119" s="323"/>
      <c r="AL119" s="336"/>
      <c r="AM119" s="308"/>
      <c r="AN119" s="323"/>
      <c r="AO119" s="336"/>
      <c r="AP119" s="308"/>
      <c r="AQ119" s="323"/>
      <c r="AR119" s="336"/>
      <c r="AS119" s="308"/>
      <c r="AT119" s="323"/>
      <c r="AU119" s="336"/>
      <c r="AV119" s="308"/>
      <c r="AW119" s="323"/>
      <c r="AX119" s="323"/>
      <c r="AY119" s="670"/>
      <c r="AZ119" s="505"/>
      <c r="BA119" s="505"/>
      <c r="BB119" s="505"/>
      <c r="BC119" s="505"/>
      <c r="BD119" s="505"/>
      <c r="BE119" s="505"/>
      <c r="BF119" s="505"/>
      <c r="BG119" s="505"/>
      <c r="BH119" s="505"/>
      <c r="BI119" s="505"/>
      <c r="BJ119" s="505"/>
      <c r="BK119" s="505"/>
      <c r="BL119" s="505"/>
      <c r="BM119" s="505"/>
      <c r="BN119" s="505"/>
      <c r="BO119" s="505"/>
      <c r="BP119" s="505"/>
      <c r="BQ119" s="505"/>
      <c r="BR119" s="505"/>
      <c r="BS119" s="505"/>
      <c r="BT119" s="505"/>
      <c r="BU119" s="505"/>
      <c r="BW119" s="933"/>
      <c r="BX119" s="933"/>
      <c r="BY119" s="933"/>
      <c r="BZ119" s="929"/>
      <c r="CA119" s="929"/>
      <c r="CB119" s="929"/>
      <c r="CC119" s="929"/>
      <c r="CD119" s="929"/>
      <c r="CE119" s="933"/>
      <c r="CF119" s="933"/>
      <c r="CG119" s="1034"/>
      <c r="CH119" s="1039"/>
      <c r="CI119" s="1049"/>
      <c r="CJ119" s="1054"/>
      <c r="CK119" s="1049"/>
      <c r="CL119" s="1039"/>
      <c r="CM119" s="1072"/>
      <c r="CN119" s="1082"/>
      <c r="CO119" s="1086"/>
      <c r="CP119" s="1049"/>
      <c r="CQ119" s="1054"/>
      <c r="CR119" s="1049"/>
      <c r="CS119" s="1114"/>
      <c r="CT119" s="1143"/>
      <c r="EY119" s="1159"/>
      <c r="EZ119" s="1159"/>
      <c r="FA119" s="1159"/>
      <c r="FB119" s="1159"/>
      <c r="FC119" s="1159"/>
      <c r="FD119" s="1159"/>
      <c r="FE119" s="1159"/>
      <c r="FF119" s="1159"/>
      <c r="FG119" s="1159"/>
      <c r="FH119" s="1159"/>
      <c r="FI119" s="1159"/>
      <c r="FJ119" s="1159"/>
      <c r="FK119" s="1159"/>
      <c r="FL119" s="1159"/>
      <c r="FM119" s="1159"/>
      <c r="FN119" s="1159"/>
      <c r="FO119" s="1159"/>
      <c r="FP119" s="1159"/>
      <c r="FQ119" s="1159"/>
      <c r="FR119" s="55"/>
      <c r="FS119" s="55"/>
      <c r="FT119" s="505"/>
      <c r="FU119" s="505"/>
      <c r="FV119" s="505"/>
      <c r="FW119" s="505"/>
      <c r="FX119" s="505"/>
    </row>
    <row r="120" spans="1:180" ht="6.75" customHeight="1">
      <c r="A120" s="53"/>
      <c r="B120" s="140"/>
      <c r="C120" s="36"/>
      <c r="D120" s="122"/>
      <c r="E120" s="122"/>
      <c r="F120" s="122"/>
      <c r="G120" s="122"/>
      <c r="H120" s="122"/>
      <c r="I120" s="122"/>
      <c r="J120" s="122"/>
      <c r="K120" s="184"/>
      <c r="L120" s="220"/>
      <c r="M120" s="220"/>
      <c r="N120" s="220"/>
      <c r="O120" s="309"/>
      <c r="P120" s="324"/>
      <c r="Q120" s="337"/>
      <c r="R120" s="309"/>
      <c r="S120" s="324"/>
      <c r="T120" s="337"/>
      <c r="U120" s="309"/>
      <c r="V120" s="324"/>
      <c r="W120" s="337"/>
      <c r="X120" s="309"/>
      <c r="Y120" s="324"/>
      <c r="Z120" s="337"/>
      <c r="AA120" s="309"/>
      <c r="AB120" s="324"/>
      <c r="AC120" s="337"/>
      <c r="AD120" s="309"/>
      <c r="AE120" s="324"/>
      <c r="AF120" s="337"/>
      <c r="AG120" s="309"/>
      <c r="AH120" s="324"/>
      <c r="AI120" s="337"/>
      <c r="AJ120" s="309"/>
      <c r="AK120" s="324"/>
      <c r="AL120" s="337"/>
      <c r="AM120" s="309"/>
      <c r="AN120" s="324"/>
      <c r="AO120" s="337"/>
      <c r="AP120" s="309"/>
      <c r="AQ120" s="324"/>
      <c r="AR120" s="337"/>
      <c r="AS120" s="309"/>
      <c r="AT120" s="324"/>
      <c r="AU120" s="337"/>
      <c r="AV120" s="309"/>
      <c r="AW120" s="324"/>
      <c r="AX120" s="324"/>
      <c r="AY120" s="675"/>
      <c r="AZ120" s="711"/>
      <c r="BA120" s="711"/>
      <c r="BB120" s="711"/>
      <c r="BC120" s="711"/>
      <c r="BD120" s="711"/>
      <c r="BE120" s="711"/>
      <c r="BF120" s="711"/>
      <c r="BG120" s="711"/>
      <c r="BH120" s="711"/>
      <c r="BI120" s="711"/>
      <c r="BJ120" s="711"/>
      <c r="BK120" s="711"/>
      <c r="BL120" s="711"/>
      <c r="BM120" s="711"/>
      <c r="BN120" s="711"/>
      <c r="BO120" s="711"/>
      <c r="BP120" s="711"/>
      <c r="BQ120" s="711"/>
      <c r="BR120" s="711"/>
      <c r="BS120" s="711"/>
      <c r="BT120" s="875"/>
      <c r="BU120" s="875"/>
      <c r="BW120" s="932"/>
      <c r="BX120" s="933"/>
      <c r="BY120" s="933"/>
      <c r="BZ120" s="929"/>
      <c r="CA120" s="929"/>
      <c r="CB120" s="929"/>
      <c r="CC120" s="929"/>
      <c r="CD120" s="929"/>
      <c r="CE120" s="1016"/>
      <c r="CF120" s="933"/>
      <c r="CG120" s="1033"/>
      <c r="CH120" s="1039"/>
      <c r="CI120" s="1048"/>
      <c r="CJ120" s="1054"/>
      <c r="CK120" s="1048"/>
      <c r="CL120" s="1039"/>
      <c r="CM120" s="1071"/>
      <c r="CN120" s="1081"/>
      <c r="CO120" s="1086"/>
      <c r="CP120" s="1048"/>
      <c r="CQ120" s="1054"/>
      <c r="CR120" s="1048"/>
      <c r="CS120" s="1114"/>
      <c r="CT120" s="1143"/>
      <c r="EY120" s="1159"/>
      <c r="EZ120" s="1159"/>
      <c r="FA120" s="1159"/>
      <c r="FB120" s="1159"/>
      <c r="FC120" s="1159"/>
      <c r="FD120" s="1159"/>
      <c r="FE120" s="1159"/>
      <c r="FF120" s="1159"/>
      <c r="FG120" s="1159"/>
      <c r="FH120" s="1159"/>
      <c r="FI120" s="1159"/>
      <c r="FJ120" s="1159"/>
      <c r="FK120" s="1159"/>
      <c r="FL120" s="1159"/>
      <c r="FM120" s="1159"/>
      <c r="FN120" s="1159"/>
      <c r="FO120" s="1159"/>
      <c r="FP120" s="1159"/>
      <c r="FQ120" s="1159"/>
      <c r="FR120" s="55"/>
      <c r="FS120" s="55"/>
      <c r="FT120" s="505"/>
      <c r="FU120" s="505"/>
      <c r="FV120" s="505"/>
      <c r="FW120" s="505"/>
      <c r="FX120" s="505"/>
    </row>
    <row r="121" spans="1:180" ht="6.75" customHeight="1">
      <c r="A121" s="53"/>
      <c r="B121" s="140"/>
      <c r="C121" s="159" t="s">
        <v>54</v>
      </c>
      <c r="D121" s="162"/>
      <c r="E121" s="162"/>
      <c r="F121" s="162"/>
      <c r="G121" s="162"/>
      <c r="H121" s="162"/>
      <c r="I121" s="162"/>
      <c r="J121" s="162"/>
      <c r="K121" s="191"/>
      <c r="L121" s="241"/>
      <c r="M121" s="241"/>
      <c r="N121" s="241"/>
      <c r="O121" s="241"/>
      <c r="P121" s="241"/>
      <c r="Q121" s="241"/>
      <c r="R121" s="241"/>
      <c r="S121" s="241"/>
      <c r="T121" s="241"/>
      <c r="U121" s="241"/>
      <c r="V121" s="241"/>
      <c r="W121" s="241"/>
      <c r="X121" s="241"/>
      <c r="Y121" s="241"/>
      <c r="Z121" s="431"/>
      <c r="AA121" s="445"/>
      <c r="AB121" s="459"/>
      <c r="AC121" s="459"/>
      <c r="AD121" s="470"/>
      <c r="AE121" s="459"/>
      <c r="AF121" s="459"/>
      <c r="AG121" s="459"/>
      <c r="AH121" s="552" t="s">
        <v>19</v>
      </c>
      <c r="AI121" s="459"/>
      <c r="AJ121" s="459"/>
      <c r="AK121" s="459"/>
      <c r="AL121" s="552" t="s">
        <v>97</v>
      </c>
      <c r="AM121" s="459"/>
      <c r="AN121" s="459"/>
      <c r="AO121" s="459"/>
      <c r="AP121" s="598" t="s">
        <v>14</v>
      </c>
      <c r="AQ121" s="444"/>
      <c r="AR121" s="458"/>
      <c r="AS121" s="458"/>
      <c r="AT121" s="458"/>
      <c r="AU121" s="458"/>
      <c r="AV121" s="458"/>
      <c r="AW121" s="458"/>
      <c r="AX121" s="458"/>
      <c r="AY121" s="674"/>
      <c r="AZ121" s="712"/>
      <c r="BA121" s="712"/>
      <c r="BB121" s="712"/>
      <c r="BC121" s="712"/>
      <c r="BD121" s="712"/>
      <c r="BE121" s="712"/>
      <c r="BF121" s="712"/>
      <c r="BG121" s="712"/>
      <c r="BH121" s="712"/>
      <c r="BI121" s="712"/>
      <c r="BJ121" s="712"/>
      <c r="BK121" s="712"/>
      <c r="BL121" s="712"/>
      <c r="BM121" s="712"/>
      <c r="BN121" s="712"/>
      <c r="BO121" s="446"/>
      <c r="BP121" s="835"/>
      <c r="BQ121" s="844"/>
      <c r="BR121" s="844"/>
      <c r="BS121" s="844"/>
      <c r="BT121" s="876" t="s">
        <v>214</v>
      </c>
      <c r="BU121" s="887"/>
      <c r="BV121" s="907"/>
      <c r="BW121" s="933"/>
      <c r="BX121" s="933"/>
      <c r="BY121" s="933"/>
      <c r="BZ121" s="929"/>
      <c r="CA121" s="929"/>
      <c r="CB121" s="929"/>
      <c r="CC121" s="929"/>
      <c r="CD121" s="929"/>
      <c r="CE121" s="933"/>
      <c r="CF121" s="933"/>
      <c r="CG121" s="1034"/>
      <c r="CH121" s="1039"/>
      <c r="CI121" s="1049"/>
      <c r="CJ121" s="1054"/>
      <c r="CK121" s="1049"/>
      <c r="CL121" s="1039"/>
      <c r="CM121" s="1072"/>
      <c r="CN121" s="1082"/>
      <c r="CO121" s="1086"/>
      <c r="CP121" s="1049"/>
      <c r="CQ121" s="1054"/>
      <c r="CR121" s="1049"/>
      <c r="CS121" s="1114"/>
      <c r="CT121" s="1142"/>
      <c r="CY121" s="1157"/>
      <c r="CZ121" s="1157"/>
      <c r="DA121" s="1157"/>
      <c r="DB121" s="1157"/>
      <c r="EH121" s="1159"/>
      <c r="EI121" s="1159"/>
      <c r="EJ121" s="1164"/>
      <c r="EK121" s="1159"/>
      <c r="EL121" s="1159"/>
      <c r="EM121" s="1159"/>
      <c r="EN121" s="1164"/>
      <c r="EO121" s="1159"/>
      <c r="EP121" s="1159"/>
      <c r="EQ121" s="1159"/>
      <c r="ER121" s="1159"/>
      <c r="ES121" s="1159"/>
      <c r="ET121" s="1159"/>
      <c r="EU121" s="1159"/>
      <c r="EV121" s="1159"/>
      <c r="EW121" s="1159"/>
      <c r="EX121" s="1159"/>
      <c r="EY121" s="1159"/>
      <c r="EZ121" s="1159"/>
      <c r="FA121" s="1159"/>
      <c r="FB121" s="1159"/>
      <c r="FC121" s="1159"/>
      <c r="FD121" s="1159"/>
      <c r="FE121" s="1159"/>
      <c r="FF121" s="1159"/>
      <c r="FG121" s="1159"/>
      <c r="FH121" s="1159"/>
      <c r="FI121" s="1159"/>
      <c r="FJ121" s="1159"/>
      <c r="FK121" s="1159"/>
      <c r="FL121" s="1159"/>
      <c r="FM121" s="1159"/>
      <c r="FN121" s="1159"/>
      <c r="FO121" s="1159"/>
      <c r="FP121" s="1159"/>
      <c r="FQ121" s="1159"/>
      <c r="FR121" s="55"/>
      <c r="FS121" s="55"/>
      <c r="FT121" s="505"/>
      <c r="FU121" s="505"/>
      <c r="FV121" s="505"/>
      <c r="FW121" s="505"/>
      <c r="FX121" s="505"/>
    </row>
    <row r="122" spans="1:180" ht="6.75" customHeight="1">
      <c r="A122" s="53"/>
      <c r="B122" s="140"/>
      <c r="C122" s="160"/>
      <c r="D122" s="18"/>
      <c r="E122" s="18"/>
      <c r="F122" s="18"/>
      <c r="G122" s="18"/>
      <c r="H122" s="18"/>
      <c r="I122" s="18"/>
      <c r="J122" s="18"/>
      <c r="K122" s="192"/>
      <c r="L122" s="242"/>
      <c r="M122" s="242"/>
      <c r="N122" s="242"/>
      <c r="O122" s="242"/>
      <c r="P122" s="242"/>
      <c r="Q122" s="242"/>
      <c r="R122" s="242"/>
      <c r="S122" s="242"/>
      <c r="T122" s="242"/>
      <c r="U122" s="242"/>
      <c r="V122" s="242"/>
      <c r="W122" s="242"/>
      <c r="X122" s="242"/>
      <c r="Y122" s="242"/>
      <c r="Z122" s="432"/>
      <c r="AA122" s="445"/>
      <c r="AB122" s="459"/>
      <c r="AC122" s="459"/>
      <c r="AD122" s="470"/>
      <c r="AE122" s="459"/>
      <c r="AF122" s="459"/>
      <c r="AG122" s="459"/>
      <c r="AH122" s="552"/>
      <c r="AI122" s="459"/>
      <c r="AJ122" s="459"/>
      <c r="AK122" s="459"/>
      <c r="AL122" s="552"/>
      <c r="AM122" s="459"/>
      <c r="AN122" s="459"/>
      <c r="AO122" s="459"/>
      <c r="AP122" s="598"/>
      <c r="AQ122" s="445"/>
      <c r="AR122" s="459"/>
      <c r="AS122" s="459"/>
      <c r="AT122" s="459"/>
      <c r="AU122" s="459"/>
      <c r="AV122" s="459"/>
      <c r="AW122" s="459"/>
      <c r="AX122" s="459"/>
      <c r="AY122" s="674"/>
      <c r="AZ122" s="373"/>
      <c r="BA122" s="373"/>
      <c r="BB122" s="373"/>
      <c r="BC122" s="373"/>
      <c r="BD122" s="373"/>
      <c r="BE122" s="373"/>
      <c r="BF122" s="373"/>
      <c r="BG122" s="373"/>
      <c r="BH122" s="373"/>
      <c r="BI122" s="373"/>
      <c r="BJ122" s="373"/>
      <c r="BK122" s="373"/>
      <c r="BL122" s="373"/>
      <c r="BM122" s="373"/>
      <c r="BN122" s="373"/>
      <c r="BO122" s="601"/>
      <c r="BP122" s="833"/>
      <c r="BQ122" s="459"/>
      <c r="BR122" s="459"/>
      <c r="BS122" s="459"/>
      <c r="BT122" s="871"/>
      <c r="BU122" s="888"/>
      <c r="BV122" s="907"/>
      <c r="BW122" s="932"/>
      <c r="BX122" s="933"/>
      <c r="BY122" s="933"/>
      <c r="BZ122" s="929"/>
      <c r="CA122" s="929"/>
      <c r="CB122" s="929"/>
      <c r="CC122" s="929"/>
      <c r="CD122" s="929"/>
      <c r="CE122" s="1016"/>
      <c r="CF122" s="933"/>
      <c r="CG122" s="1033"/>
      <c r="CH122" s="1039"/>
      <c r="CI122" s="1048"/>
      <c r="CJ122" s="1054"/>
      <c r="CK122" s="1048"/>
      <c r="CL122" s="1039"/>
      <c r="CM122" s="1071"/>
      <c r="CN122" s="1081"/>
      <c r="CO122" s="1086"/>
      <c r="CP122" s="1048"/>
      <c r="CQ122" s="1054"/>
      <c r="CR122" s="1048"/>
      <c r="CS122" s="1114"/>
      <c r="CT122" s="1142"/>
      <c r="CY122" s="158"/>
      <c r="CZ122" s="158"/>
      <c r="DA122" s="158"/>
      <c r="DB122" s="158"/>
      <c r="EH122" s="1163"/>
      <c r="EI122" s="1163"/>
      <c r="EJ122" s="1163"/>
      <c r="EK122" s="1159"/>
      <c r="EL122" s="1159"/>
      <c r="EM122" s="1159"/>
      <c r="EN122" s="1159"/>
      <c r="EO122" s="1159"/>
      <c r="EP122" s="1166"/>
      <c r="EQ122" s="1166"/>
      <c r="FN122" s="1166"/>
      <c r="FO122" s="1166"/>
      <c r="FP122" s="1166"/>
      <c r="FQ122" s="1166"/>
      <c r="FR122" s="1166"/>
      <c r="FS122" s="1166"/>
      <c r="FT122" s="505"/>
      <c r="FU122" s="505"/>
      <c r="FV122" s="505"/>
      <c r="FW122" s="505"/>
      <c r="FX122" s="505"/>
    </row>
    <row r="123" spans="1:180" ht="6.75" customHeight="1">
      <c r="A123" s="53"/>
      <c r="B123" s="140"/>
      <c r="C123" s="161"/>
      <c r="D123" s="163"/>
      <c r="E123" s="163"/>
      <c r="F123" s="163"/>
      <c r="G123" s="163"/>
      <c r="H123" s="163"/>
      <c r="I123" s="163"/>
      <c r="J123" s="163"/>
      <c r="K123" s="193"/>
      <c r="L123" s="243"/>
      <c r="M123" s="243"/>
      <c r="N123" s="243"/>
      <c r="O123" s="243"/>
      <c r="P123" s="243"/>
      <c r="Q123" s="243"/>
      <c r="R123" s="243"/>
      <c r="S123" s="243"/>
      <c r="T123" s="243"/>
      <c r="U123" s="243"/>
      <c r="V123" s="243"/>
      <c r="W123" s="243"/>
      <c r="X123" s="243"/>
      <c r="Y123" s="243"/>
      <c r="Z123" s="433"/>
      <c r="AA123" s="445"/>
      <c r="AB123" s="459"/>
      <c r="AC123" s="459"/>
      <c r="AD123" s="470"/>
      <c r="AE123" s="459"/>
      <c r="AF123" s="459"/>
      <c r="AG123" s="459"/>
      <c r="AH123" s="552"/>
      <c r="AI123" s="459"/>
      <c r="AJ123" s="459"/>
      <c r="AK123" s="459"/>
      <c r="AL123" s="552"/>
      <c r="AM123" s="459"/>
      <c r="AN123" s="459"/>
      <c r="AO123" s="459"/>
      <c r="AP123" s="598"/>
      <c r="AQ123" s="446"/>
      <c r="AR123" s="460"/>
      <c r="AS123" s="460"/>
      <c r="AT123" s="460"/>
      <c r="AU123" s="460"/>
      <c r="AV123" s="460"/>
      <c r="AW123" s="460"/>
      <c r="AX123" s="460"/>
      <c r="AY123" s="674"/>
      <c r="AZ123" s="222"/>
      <c r="BA123" s="222"/>
      <c r="BB123" s="222"/>
      <c r="BC123" s="222"/>
      <c r="BD123" s="222"/>
      <c r="BE123" s="222"/>
      <c r="BF123" s="222"/>
      <c r="BG123" s="222"/>
      <c r="BH123" s="222"/>
      <c r="BI123" s="222"/>
      <c r="BJ123" s="222"/>
      <c r="BK123" s="222"/>
      <c r="BL123" s="222"/>
      <c r="BM123" s="222"/>
      <c r="BN123" s="222"/>
      <c r="BO123" s="444"/>
      <c r="BP123" s="834"/>
      <c r="BQ123" s="843"/>
      <c r="BR123" s="843"/>
      <c r="BS123" s="843"/>
      <c r="BT123" s="874"/>
      <c r="BU123" s="894"/>
      <c r="BV123" s="907"/>
      <c r="BW123" s="933"/>
      <c r="BX123" s="933"/>
      <c r="BY123" s="933"/>
      <c r="BZ123" s="929"/>
      <c r="CA123" s="929"/>
      <c r="CB123" s="929"/>
      <c r="CC123" s="929"/>
      <c r="CD123" s="929"/>
      <c r="CE123" s="933"/>
      <c r="CF123" s="933"/>
      <c r="CG123" s="1034"/>
      <c r="CH123" s="1039"/>
      <c r="CI123" s="1049"/>
      <c r="CJ123" s="1054"/>
      <c r="CK123" s="1049"/>
      <c r="CL123" s="1039"/>
      <c r="CM123" s="1072"/>
      <c r="CN123" s="1082"/>
      <c r="CO123" s="1086"/>
      <c r="CP123" s="1049"/>
      <c r="CQ123" s="1054"/>
      <c r="CR123" s="1049"/>
      <c r="CS123" s="1114"/>
      <c r="CT123" s="1142"/>
      <c r="CY123" s="158"/>
      <c r="CZ123" s="158"/>
      <c r="DA123" s="158"/>
      <c r="DB123" s="158"/>
      <c r="DC123" s="158"/>
      <c r="DD123" s="158"/>
      <c r="DE123" s="158"/>
      <c r="DF123" s="158"/>
      <c r="DG123" s="158"/>
      <c r="DH123" s="158"/>
      <c r="DI123" s="158"/>
      <c r="DJ123" s="746"/>
      <c r="DK123" s="746"/>
      <c r="EH123" s="1163"/>
      <c r="EI123" s="1163"/>
      <c r="EJ123" s="1163"/>
      <c r="EK123" s="1159"/>
      <c r="EL123" s="1159"/>
      <c r="EM123" s="1159"/>
      <c r="EN123" s="1159"/>
      <c r="EO123" s="1159"/>
      <c r="EP123" s="1167"/>
      <c r="EQ123" s="1167"/>
      <c r="FN123" s="1167"/>
      <c r="FO123" s="1167"/>
      <c r="FP123" s="1167"/>
      <c r="FQ123" s="1167"/>
      <c r="FR123" s="1167"/>
      <c r="FS123" s="1167"/>
      <c r="FT123" s="505"/>
      <c r="FU123" s="505"/>
      <c r="FV123" s="505"/>
      <c r="FW123" s="505"/>
      <c r="FX123" s="505"/>
    </row>
    <row r="124" spans="1:180" ht="6.75" customHeight="1">
      <c r="A124" s="53"/>
      <c r="B124" s="140"/>
      <c r="C124" s="34" t="s">
        <v>32</v>
      </c>
      <c r="D124" s="120"/>
      <c r="E124" s="120"/>
      <c r="F124" s="120"/>
      <c r="G124" s="120"/>
      <c r="H124" s="120"/>
      <c r="I124" s="120"/>
      <c r="J124" s="120"/>
      <c r="K124" s="182"/>
      <c r="L124" s="220">
        <v>431</v>
      </c>
      <c r="M124" s="220"/>
      <c r="N124" s="220"/>
      <c r="O124" s="307"/>
      <c r="P124" s="322"/>
      <c r="Q124" s="335"/>
      <c r="R124" s="307"/>
      <c r="S124" s="322"/>
      <c r="T124" s="335"/>
      <c r="U124" s="307"/>
      <c r="V124" s="322"/>
      <c r="W124" s="335"/>
      <c r="X124" s="307"/>
      <c r="Y124" s="322"/>
      <c r="Z124" s="335"/>
      <c r="AA124" s="307"/>
      <c r="AB124" s="322"/>
      <c r="AC124" s="335"/>
      <c r="AD124" s="307"/>
      <c r="AE124" s="322"/>
      <c r="AF124" s="335"/>
      <c r="AG124" s="307"/>
      <c r="AH124" s="322"/>
      <c r="AI124" s="335"/>
      <c r="AJ124" s="307"/>
      <c r="AK124" s="322"/>
      <c r="AL124" s="335"/>
      <c r="AM124" s="307"/>
      <c r="AN124" s="322"/>
      <c r="AO124" s="335"/>
      <c r="AP124" s="307"/>
      <c r="AQ124" s="322"/>
      <c r="AR124" s="335"/>
      <c r="AS124" s="307"/>
      <c r="AT124" s="322"/>
      <c r="AU124" s="335"/>
      <c r="AV124" s="307"/>
      <c r="AW124" s="322"/>
      <c r="AX124" s="661"/>
      <c r="AY124" s="669"/>
      <c r="AZ124" s="709"/>
      <c r="BA124" s="709"/>
      <c r="BB124" s="709"/>
      <c r="BC124" s="709"/>
      <c r="BD124" s="709"/>
      <c r="BE124" s="709"/>
      <c r="BF124" s="709"/>
      <c r="BG124" s="709"/>
      <c r="BH124" s="709"/>
      <c r="BI124" s="709"/>
      <c r="BJ124" s="709"/>
      <c r="BK124" s="709"/>
      <c r="BL124" s="709"/>
      <c r="BM124" s="709"/>
      <c r="BN124" s="709"/>
      <c r="BO124" s="709"/>
      <c r="BP124" s="709"/>
      <c r="BQ124" s="709"/>
      <c r="BR124" s="709"/>
      <c r="BS124" s="709"/>
      <c r="BT124" s="709"/>
      <c r="BU124" s="709"/>
      <c r="BW124" s="932"/>
      <c r="BX124" s="933"/>
      <c r="BY124" s="933"/>
      <c r="BZ124" s="929"/>
      <c r="CA124" s="929"/>
      <c r="CB124" s="929"/>
      <c r="CC124" s="929"/>
      <c r="CD124" s="929"/>
      <c r="CE124" s="1016"/>
      <c r="CF124" s="933"/>
      <c r="CG124" s="1033"/>
      <c r="CH124" s="1039"/>
      <c r="CI124" s="1048"/>
      <c r="CJ124" s="1054"/>
      <c r="CK124" s="1048"/>
      <c r="CL124" s="1039"/>
      <c r="CM124" s="1071"/>
      <c r="CN124" s="1081"/>
      <c r="CO124" s="1086"/>
      <c r="CP124" s="1048"/>
      <c r="CQ124" s="1054"/>
      <c r="CR124" s="1048"/>
      <c r="CS124" s="1114"/>
      <c r="CT124" s="1142"/>
      <c r="CY124" s="158"/>
      <c r="CZ124" s="158"/>
      <c r="DA124" s="158"/>
      <c r="DB124" s="158"/>
      <c r="DC124" s="158"/>
      <c r="DD124" s="158"/>
      <c r="DE124" s="158"/>
      <c r="DF124" s="158"/>
      <c r="DG124" s="158"/>
      <c r="DH124" s="158"/>
      <c r="DI124" s="158"/>
      <c r="DJ124" s="746"/>
      <c r="DK124" s="746"/>
      <c r="EH124" s="1163"/>
      <c r="EI124" s="1163"/>
      <c r="EJ124" s="1163"/>
      <c r="EK124" s="1159"/>
      <c r="EL124" s="1159"/>
      <c r="EM124" s="1159"/>
      <c r="EN124" s="1159"/>
      <c r="EO124" s="1159"/>
      <c r="EP124" s="1167"/>
      <c r="EQ124" s="1167"/>
      <c r="FN124" s="1167"/>
      <c r="FO124" s="1167"/>
      <c r="FP124" s="1167"/>
      <c r="FQ124" s="1167"/>
      <c r="FR124" s="1167"/>
      <c r="FS124" s="1167"/>
      <c r="FT124" s="505"/>
      <c r="FU124" s="505"/>
      <c r="FV124" s="505"/>
      <c r="FW124" s="505"/>
      <c r="FX124" s="505"/>
    </row>
    <row r="125" spans="1:180" ht="6.75" customHeight="1">
      <c r="A125" s="53"/>
      <c r="B125" s="140"/>
      <c r="C125" s="35"/>
      <c r="D125" s="121"/>
      <c r="E125" s="121"/>
      <c r="F125" s="121"/>
      <c r="G125" s="121"/>
      <c r="H125" s="121"/>
      <c r="I125" s="121"/>
      <c r="J125" s="121"/>
      <c r="K125" s="183"/>
      <c r="L125" s="220"/>
      <c r="M125" s="220"/>
      <c r="N125" s="220"/>
      <c r="O125" s="308"/>
      <c r="P125" s="323"/>
      <c r="Q125" s="336"/>
      <c r="R125" s="308"/>
      <c r="S125" s="323"/>
      <c r="T125" s="336"/>
      <c r="U125" s="308"/>
      <c r="V125" s="323"/>
      <c r="W125" s="336"/>
      <c r="X125" s="308"/>
      <c r="Y125" s="323"/>
      <c r="Z125" s="336"/>
      <c r="AA125" s="308"/>
      <c r="AB125" s="323"/>
      <c r="AC125" s="336"/>
      <c r="AD125" s="308"/>
      <c r="AE125" s="323"/>
      <c r="AF125" s="336"/>
      <c r="AG125" s="308"/>
      <c r="AH125" s="323"/>
      <c r="AI125" s="336"/>
      <c r="AJ125" s="308"/>
      <c r="AK125" s="323"/>
      <c r="AL125" s="336"/>
      <c r="AM125" s="308"/>
      <c r="AN125" s="323"/>
      <c r="AO125" s="336"/>
      <c r="AP125" s="308"/>
      <c r="AQ125" s="323"/>
      <c r="AR125" s="336"/>
      <c r="AS125" s="308"/>
      <c r="AT125" s="323"/>
      <c r="AU125" s="336"/>
      <c r="AV125" s="308"/>
      <c r="AW125" s="323"/>
      <c r="AX125" s="662"/>
      <c r="AY125" s="505"/>
      <c r="AZ125" s="505"/>
      <c r="BA125" s="505"/>
      <c r="BB125" s="505"/>
      <c r="BC125" s="505"/>
      <c r="BD125" s="505"/>
      <c r="BE125" s="505"/>
      <c r="BF125" s="505"/>
      <c r="BG125" s="505"/>
      <c r="BH125" s="505"/>
      <c r="BI125" s="505"/>
      <c r="BJ125" s="505"/>
      <c r="BK125" s="505"/>
      <c r="BL125" s="505"/>
      <c r="BM125" s="505"/>
      <c r="BN125" s="505"/>
      <c r="BO125" s="505"/>
      <c r="BP125" s="505"/>
      <c r="BQ125" s="505"/>
      <c r="BR125" s="505"/>
      <c r="BS125" s="505"/>
      <c r="BT125" s="505"/>
      <c r="BU125" s="505"/>
      <c r="BW125" s="933"/>
      <c r="BX125" s="933"/>
      <c r="BY125" s="933"/>
      <c r="BZ125" s="929"/>
      <c r="CA125" s="929"/>
      <c r="CB125" s="929"/>
      <c r="CC125" s="929"/>
      <c r="CD125" s="929"/>
      <c r="CE125" s="933"/>
      <c r="CF125" s="933"/>
      <c r="CG125" s="1034"/>
      <c r="CH125" s="1039"/>
      <c r="CI125" s="1049"/>
      <c r="CJ125" s="1054"/>
      <c r="CK125" s="1049"/>
      <c r="CL125" s="1039"/>
      <c r="CM125" s="1072"/>
      <c r="CN125" s="1082"/>
      <c r="CO125" s="1086"/>
      <c r="CP125" s="1049"/>
      <c r="CQ125" s="1054"/>
      <c r="CR125" s="1049"/>
      <c r="CS125" s="1114"/>
      <c r="CT125" s="1142"/>
      <c r="CY125" s="158"/>
      <c r="CZ125" s="158"/>
      <c r="DA125" s="158"/>
      <c r="DB125" s="158"/>
      <c r="DC125" s="158"/>
      <c r="DD125" s="158"/>
      <c r="DE125" s="158"/>
      <c r="DF125" s="158"/>
      <c r="DG125" s="158"/>
      <c r="DH125" s="158"/>
      <c r="DI125" s="158"/>
      <c r="DJ125" s="746"/>
      <c r="DK125" s="746"/>
      <c r="EH125" s="1159"/>
      <c r="EI125" s="1159"/>
      <c r="EJ125" s="1159"/>
      <c r="EK125" s="1159"/>
      <c r="EL125" s="1159"/>
      <c r="EM125" s="1159"/>
      <c r="EN125" s="1159"/>
      <c r="EO125" s="245"/>
      <c r="EP125" s="245"/>
      <c r="EQ125" s="245"/>
      <c r="FN125" s="245"/>
      <c r="FO125" s="245"/>
      <c r="FP125" s="245"/>
      <c r="FQ125" s="245"/>
      <c r="FR125" s="245"/>
      <c r="FS125" s="245"/>
      <c r="FT125" s="505"/>
      <c r="FU125" s="505"/>
      <c r="FV125" s="505"/>
      <c r="FW125" s="505"/>
      <c r="FX125" s="505"/>
    </row>
    <row r="126" spans="1:180" ht="6.75" customHeight="1">
      <c r="A126" s="54"/>
      <c r="B126" s="141"/>
      <c r="C126" s="36"/>
      <c r="D126" s="122"/>
      <c r="E126" s="122"/>
      <c r="F126" s="122"/>
      <c r="G126" s="122"/>
      <c r="H126" s="122"/>
      <c r="I126" s="122"/>
      <c r="J126" s="122"/>
      <c r="K126" s="184"/>
      <c r="L126" s="244"/>
      <c r="M126" s="244"/>
      <c r="N126" s="244"/>
      <c r="O126" s="311"/>
      <c r="P126" s="328"/>
      <c r="Q126" s="341"/>
      <c r="R126" s="311"/>
      <c r="S126" s="328"/>
      <c r="T126" s="341"/>
      <c r="U126" s="311"/>
      <c r="V126" s="328"/>
      <c r="W126" s="341"/>
      <c r="X126" s="311"/>
      <c r="Y126" s="328"/>
      <c r="Z126" s="341"/>
      <c r="AA126" s="311"/>
      <c r="AB126" s="328"/>
      <c r="AC126" s="341"/>
      <c r="AD126" s="311"/>
      <c r="AE126" s="328"/>
      <c r="AF126" s="341"/>
      <c r="AG126" s="311"/>
      <c r="AH126" s="328"/>
      <c r="AI126" s="341"/>
      <c r="AJ126" s="311"/>
      <c r="AK126" s="328"/>
      <c r="AL126" s="341"/>
      <c r="AM126" s="311"/>
      <c r="AN126" s="328"/>
      <c r="AO126" s="341"/>
      <c r="AP126" s="311"/>
      <c r="AQ126" s="328"/>
      <c r="AR126" s="341"/>
      <c r="AS126" s="311"/>
      <c r="AT126" s="328"/>
      <c r="AU126" s="341"/>
      <c r="AV126" s="311"/>
      <c r="AW126" s="328"/>
      <c r="AX126" s="663"/>
      <c r="AY126" s="676"/>
      <c r="AZ126" s="676"/>
      <c r="BA126" s="676"/>
      <c r="BB126" s="676"/>
      <c r="BC126" s="676"/>
      <c r="BD126" s="676"/>
      <c r="BE126" s="676"/>
      <c r="BF126" s="676"/>
      <c r="BG126" s="676"/>
      <c r="BH126" s="676"/>
      <c r="BI126" s="676"/>
      <c r="BJ126" s="676"/>
      <c r="BK126" s="676"/>
      <c r="BL126" s="676"/>
      <c r="BM126" s="676"/>
      <c r="BN126" s="676"/>
      <c r="BO126" s="676"/>
      <c r="BP126" s="676"/>
      <c r="BQ126" s="676"/>
      <c r="BR126" s="676"/>
      <c r="BS126" s="676"/>
      <c r="BT126" s="877"/>
      <c r="BU126" s="877"/>
      <c r="BW126" s="932"/>
      <c r="BX126" s="933"/>
      <c r="BY126" s="933"/>
      <c r="BZ126" s="929"/>
      <c r="CA126" s="929"/>
      <c r="CB126" s="929"/>
      <c r="CC126" s="929"/>
      <c r="CD126" s="929"/>
      <c r="CE126" s="1016"/>
      <c r="CF126" s="933"/>
      <c r="CG126" s="1033"/>
      <c r="CH126" s="1039"/>
      <c r="CI126" s="1048"/>
      <c r="CJ126" s="1054"/>
      <c r="CK126" s="1048"/>
      <c r="CL126" s="1039"/>
      <c r="CM126" s="1071"/>
      <c r="CN126" s="1081"/>
      <c r="CO126" s="1086"/>
      <c r="CP126" s="1048"/>
      <c r="CQ126" s="1054"/>
      <c r="CR126" s="1048"/>
      <c r="CS126" s="1114"/>
      <c r="CT126" s="1142"/>
      <c r="CY126" s="158"/>
      <c r="CZ126" s="158"/>
      <c r="DA126" s="158"/>
      <c r="DB126" s="158"/>
      <c r="DC126" s="158"/>
      <c r="DD126" s="158"/>
      <c r="DE126" s="158"/>
      <c r="DF126" s="158"/>
      <c r="DG126" s="158"/>
      <c r="DH126" s="158"/>
      <c r="DI126" s="158"/>
      <c r="DJ126" s="746"/>
      <c r="DK126" s="746"/>
      <c r="EH126" s="1159"/>
      <c r="EI126" s="1159"/>
      <c r="EJ126" s="1159"/>
      <c r="EK126" s="1159"/>
      <c r="EL126" s="1159"/>
      <c r="EM126" s="1159"/>
      <c r="EN126" s="1159"/>
      <c r="EO126" s="245"/>
      <c r="EP126" s="245"/>
      <c r="EQ126" s="245"/>
      <c r="FN126" s="245"/>
      <c r="FO126" s="245"/>
      <c r="FP126" s="245"/>
      <c r="FQ126" s="245"/>
      <c r="FR126" s="245"/>
      <c r="FS126" s="245"/>
      <c r="FT126" s="505"/>
      <c r="FU126" s="505"/>
      <c r="FV126" s="505"/>
      <c r="FW126" s="505"/>
      <c r="FX126" s="505"/>
    </row>
    <row r="127" spans="1:180" ht="6.75" customHeight="1">
      <c r="A127" s="55"/>
      <c r="B127" s="55"/>
      <c r="C127" s="55"/>
      <c r="D127" s="55"/>
      <c r="E127" s="55"/>
      <c r="F127" s="55"/>
      <c r="G127" s="55"/>
      <c r="H127" s="55"/>
      <c r="I127" s="55"/>
      <c r="J127" s="55"/>
      <c r="K127" s="55"/>
      <c r="L127" s="245"/>
      <c r="M127" s="245"/>
      <c r="N127" s="245"/>
      <c r="O127" s="245"/>
      <c r="P127" s="245"/>
      <c r="Q127" s="245"/>
      <c r="R127" s="245"/>
      <c r="S127" s="245"/>
      <c r="T127" s="245"/>
      <c r="U127" s="245"/>
      <c r="V127" s="245"/>
      <c r="W127" s="245"/>
      <c r="X127" s="245"/>
      <c r="Y127" s="245"/>
      <c r="Z127" s="245"/>
      <c r="AA127" s="245"/>
      <c r="AB127" s="245"/>
      <c r="AC127" s="245"/>
      <c r="AD127" s="245"/>
      <c r="AE127" s="245"/>
      <c r="AF127" s="245"/>
      <c r="AG127" s="245"/>
      <c r="AH127" s="245"/>
      <c r="AI127" s="245"/>
      <c r="AJ127" s="245"/>
      <c r="AK127" s="245"/>
      <c r="AL127" s="245"/>
      <c r="AM127" s="245"/>
      <c r="AN127" s="245"/>
      <c r="AO127" s="245"/>
      <c r="AP127" s="245"/>
      <c r="AQ127" s="245"/>
      <c r="AR127" s="245"/>
      <c r="AS127" s="245"/>
      <c r="AT127" s="245"/>
      <c r="AU127" s="245"/>
      <c r="AV127" s="245"/>
      <c r="AW127" s="245"/>
      <c r="AX127" s="245"/>
      <c r="AY127" s="505"/>
      <c r="AZ127" s="505"/>
      <c r="BA127" s="505"/>
      <c r="BB127" s="505"/>
      <c r="BC127" s="505"/>
      <c r="BD127" s="505"/>
      <c r="BE127" s="505"/>
      <c r="BF127" s="505"/>
      <c r="BG127" s="505"/>
      <c r="BH127" s="505"/>
      <c r="BI127" s="505"/>
      <c r="BJ127" s="505"/>
      <c r="BK127" s="505"/>
      <c r="BL127" s="505"/>
      <c r="BM127" s="505"/>
      <c r="BN127" s="505"/>
      <c r="BO127" s="505"/>
      <c r="BP127" s="505"/>
      <c r="BQ127" s="505"/>
      <c r="BR127" s="505"/>
      <c r="BS127" s="505"/>
      <c r="BT127" s="505"/>
      <c r="BU127" s="505"/>
      <c r="BW127" s="933"/>
      <c r="BX127" s="933"/>
      <c r="BY127" s="933"/>
      <c r="BZ127" s="929"/>
      <c r="CA127" s="929"/>
      <c r="CB127" s="929"/>
      <c r="CC127" s="929"/>
      <c r="CD127" s="929"/>
      <c r="CE127" s="933"/>
      <c r="CF127" s="933"/>
      <c r="CG127" s="1034"/>
      <c r="CH127" s="1039"/>
      <c r="CI127" s="1049"/>
      <c r="CJ127" s="1054"/>
      <c r="CK127" s="1049"/>
      <c r="CL127" s="1039"/>
      <c r="CM127" s="1072"/>
      <c r="CN127" s="1082"/>
      <c r="CO127" s="1086"/>
      <c r="CP127" s="1049"/>
      <c r="CQ127" s="1054"/>
      <c r="CR127" s="1049"/>
      <c r="CS127" s="1114"/>
      <c r="CT127" s="1142"/>
      <c r="CY127" s="158"/>
      <c r="CZ127" s="158"/>
      <c r="DA127" s="158"/>
      <c r="DB127" s="158"/>
      <c r="DC127" s="158"/>
      <c r="DD127" s="158"/>
      <c r="DE127" s="158"/>
      <c r="DF127" s="158"/>
      <c r="DG127" s="158"/>
      <c r="DH127" s="158"/>
      <c r="DI127" s="158"/>
      <c r="DJ127" s="746"/>
      <c r="DK127" s="746"/>
      <c r="EH127" s="1159"/>
      <c r="EI127" s="1159"/>
      <c r="EJ127" s="1159"/>
      <c r="EK127" s="1159"/>
      <c r="EL127" s="1159"/>
      <c r="EM127" s="1159"/>
      <c r="EN127" s="1159"/>
      <c r="EO127" s="245"/>
      <c r="EP127" s="245"/>
      <c r="EQ127" s="245"/>
      <c r="FN127" s="245"/>
      <c r="FO127" s="245"/>
      <c r="FP127" s="245"/>
      <c r="FQ127" s="245"/>
      <c r="FR127" s="245"/>
      <c r="FS127" s="245"/>
      <c r="FT127" s="505"/>
      <c r="FU127" s="505"/>
      <c r="FV127" s="505"/>
      <c r="FW127" s="505"/>
      <c r="FX127" s="505"/>
    </row>
    <row r="128" spans="1:180" ht="6.75" customHeight="1">
      <c r="A128" s="56" t="s">
        <v>301</v>
      </c>
      <c r="B128" s="142"/>
      <c r="C128" s="142"/>
      <c r="D128" s="142"/>
      <c r="E128" s="142"/>
      <c r="F128" s="142"/>
      <c r="G128" s="142"/>
      <c r="H128" s="142"/>
      <c r="I128" s="142"/>
      <c r="J128" s="142"/>
      <c r="K128" s="194"/>
      <c r="L128" s="246">
        <v>1</v>
      </c>
      <c r="M128" s="290"/>
      <c r="N128" s="246" t="s">
        <v>483</v>
      </c>
      <c r="O128" s="312"/>
      <c r="P128" s="312"/>
      <c r="Q128" s="312"/>
      <c r="R128" s="290"/>
      <c r="S128" s="372"/>
      <c r="T128" s="372"/>
      <c r="U128" s="372"/>
      <c r="V128" s="372"/>
      <c r="W128" s="372"/>
      <c r="X128" s="372"/>
      <c r="Y128" s="372"/>
      <c r="Z128" s="372"/>
      <c r="AA128" s="372"/>
      <c r="AB128" s="372"/>
      <c r="AC128" s="372"/>
      <c r="AD128" s="372"/>
      <c r="AE128" s="372"/>
      <c r="AF128" s="372"/>
      <c r="AG128" s="372"/>
      <c r="AH128" s="372"/>
      <c r="AI128" s="372"/>
      <c r="AJ128" s="372"/>
      <c r="AK128" s="372"/>
      <c r="AL128" s="372"/>
      <c r="AM128" s="372"/>
      <c r="AN128" s="372"/>
      <c r="AO128" s="372"/>
      <c r="AP128" s="600"/>
      <c r="AQ128" s="603"/>
      <c r="AR128" s="608"/>
      <c r="AS128" s="608"/>
      <c r="AT128" s="608"/>
      <c r="AU128" s="608"/>
      <c r="AV128" s="608"/>
      <c r="AW128" s="608"/>
      <c r="AX128" s="608"/>
      <c r="AY128" s="608"/>
      <c r="AZ128" s="608"/>
      <c r="BA128" s="608"/>
      <c r="BB128" s="608"/>
      <c r="BC128" s="608"/>
      <c r="BD128" s="608"/>
      <c r="BE128" s="608"/>
      <c r="BF128" s="608"/>
      <c r="BG128" s="608"/>
      <c r="BH128" s="608"/>
      <c r="BI128" s="608"/>
      <c r="BJ128" s="608"/>
      <c r="BK128" s="608"/>
      <c r="BL128" s="608"/>
      <c r="BM128" s="608"/>
      <c r="BN128" s="608"/>
      <c r="BO128" s="608"/>
      <c r="BP128" s="608"/>
      <c r="BQ128" s="608"/>
      <c r="BR128" s="608"/>
      <c r="BS128" s="608"/>
      <c r="BT128" s="608"/>
      <c r="BU128" s="608"/>
      <c r="BW128" s="934" t="str">
        <f>IF(CF105=1,"配所","")</f>
        <v/>
      </c>
      <c r="BX128" s="935"/>
      <c r="BY128" s="935"/>
      <c r="BZ128" s="973" t="str">
        <f>IF(CF105=1,"１６８","")</f>
        <v/>
      </c>
      <c r="CA128" s="973"/>
      <c r="CB128" s="973"/>
      <c r="CC128" s="973"/>
      <c r="CD128" s="973"/>
      <c r="CE128" s="1017" t="str">
        <f>IF(CF105=1,計算!J296,"")</f>
        <v/>
      </c>
      <c r="CF128" s="1017"/>
      <c r="CG128" s="1017"/>
      <c r="CH128" s="1017"/>
      <c r="CI128" s="1017"/>
      <c r="CJ128" s="1017"/>
      <c r="CK128" s="1017"/>
      <c r="CL128" s="1017"/>
      <c r="CM128" s="1017"/>
      <c r="CN128" s="1017"/>
      <c r="CO128" s="1017"/>
      <c r="CP128" s="1017"/>
      <c r="CQ128" s="1017"/>
      <c r="CR128" s="1017"/>
      <c r="CS128" s="1017"/>
      <c r="CT128" s="1142"/>
    </row>
    <row r="129" spans="1:99" ht="6.75" customHeight="1">
      <c r="A129" s="57"/>
      <c r="B129" s="143"/>
      <c r="C129" s="143"/>
      <c r="D129" s="143"/>
      <c r="E129" s="143"/>
      <c r="F129" s="143"/>
      <c r="G129" s="143"/>
      <c r="H129" s="143"/>
      <c r="I129" s="143"/>
      <c r="J129" s="143"/>
      <c r="K129" s="195"/>
      <c r="L129" s="247"/>
      <c r="M129" s="291"/>
      <c r="N129" s="247"/>
      <c r="O129" s="313"/>
      <c r="P129" s="313"/>
      <c r="Q129" s="313"/>
      <c r="R129" s="291"/>
      <c r="S129" s="373"/>
      <c r="T129" s="373"/>
      <c r="U129" s="373"/>
      <c r="V129" s="373"/>
      <c r="W129" s="373"/>
      <c r="X129" s="373"/>
      <c r="Y129" s="373"/>
      <c r="Z129" s="373"/>
      <c r="AA129" s="373"/>
      <c r="AB129" s="373"/>
      <c r="AC129" s="373"/>
      <c r="AD129" s="373"/>
      <c r="AE129" s="373"/>
      <c r="AF129" s="373"/>
      <c r="AG129" s="373"/>
      <c r="AH129" s="373"/>
      <c r="AI129" s="373"/>
      <c r="AJ129" s="373"/>
      <c r="AK129" s="373"/>
      <c r="AL129" s="373"/>
      <c r="AM129" s="373"/>
      <c r="AN129" s="373"/>
      <c r="AO129" s="373"/>
      <c r="AP129" s="601"/>
      <c r="AQ129" s="603"/>
      <c r="AR129" s="608"/>
      <c r="AS129" s="608"/>
      <c r="AT129" s="608"/>
      <c r="AU129" s="608"/>
      <c r="AV129" s="608"/>
      <c r="AW129" s="608"/>
      <c r="AX129" s="608"/>
      <c r="AY129" s="608"/>
      <c r="AZ129" s="608"/>
      <c r="BA129" s="608"/>
      <c r="BB129" s="608"/>
      <c r="BC129" s="608"/>
      <c r="BD129" s="608"/>
      <c r="BE129" s="608"/>
      <c r="BF129" s="608"/>
      <c r="BG129" s="608"/>
      <c r="BH129" s="608"/>
      <c r="BI129" s="608"/>
      <c r="BJ129" s="608"/>
      <c r="BK129" s="608"/>
      <c r="BL129" s="608"/>
      <c r="BM129" s="608"/>
      <c r="BN129" s="608"/>
      <c r="BO129" s="608"/>
      <c r="BP129" s="608"/>
      <c r="BQ129" s="608"/>
      <c r="BR129" s="608"/>
      <c r="BS129" s="608"/>
      <c r="BT129" s="608"/>
      <c r="BU129" s="608"/>
      <c r="BW129" s="935"/>
      <c r="BX129" s="935"/>
      <c r="BY129" s="935"/>
      <c r="BZ129" s="973"/>
      <c r="CA129" s="973"/>
      <c r="CB129" s="973"/>
      <c r="CC129" s="973"/>
      <c r="CD129" s="973"/>
      <c r="CE129" s="1017"/>
      <c r="CF129" s="1017"/>
      <c r="CG129" s="1017"/>
      <c r="CH129" s="1017"/>
      <c r="CI129" s="1017"/>
      <c r="CJ129" s="1017"/>
      <c r="CK129" s="1017"/>
      <c r="CL129" s="1017"/>
      <c r="CM129" s="1017"/>
      <c r="CN129" s="1017"/>
      <c r="CO129" s="1017"/>
      <c r="CP129" s="1017"/>
      <c r="CQ129" s="1017"/>
      <c r="CR129" s="1017"/>
      <c r="CS129" s="1017"/>
      <c r="CT129" s="1142"/>
    </row>
    <row r="130" spans="1:99" ht="6.75" customHeight="1">
      <c r="A130" s="57"/>
      <c r="B130" s="143"/>
      <c r="C130" s="143"/>
      <c r="D130" s="143"/>
      <c r="E130" s="143"/>
      <c r="F130" s="143"/>
      <c r="G130" s="143"/>
      <c r="H130" s="143"/>
      <c r="I130" s="143"/>
      <c r="J130" s="143"/>
      <c r="K130" s="195"/>
      <c r="L130" s="248"/>
      <c r="M130" s="292"/>
      <c r="N130" s="248"/>
      <c r="O130" s="314"/>
      <c r="P130" s="314"/>
      <c r="Q130" s="314"/>
      <c r="R130" s="292"/>
      <c r="S130" s="222"/>
      <c r="T130" s="222"/>
      <c r="U130" s="222"/>
      <c r="V130" s="222"/>
      <c r="W130" s="222"/>
      <c r="X130" s="222"/>
      <c r="Y130" s="222"/>
      <c r="Z130" s="222"/>
      <c r="AA130" s="222"/>
      <c r="AB130" s="222"/>
      <c r="AC130" s="222"/>
      <c r="AD130" s="222"/>
      <c r="AE130" s="222"/>
      <c r="AF130" s="222"/>
      <c r="AG130" s="222"/>
      <c r="AH130" s="222"/>
      <c r="AI130" s="222"/>
      <c r="AJ130" s="222"/>
      <c r="AK130" s="222"/>
      <c r="AL130" s="222"/>
      <c r="AM130" s="222"/>
      <c r="AN130" s="222"/>
      <c r="AO130" s="222"/>
      <c r="AP130" s="444"/>
      <c r="AQ130" s="604"/>
      <c r="AR130" s="609"/>
      <c r="AS130" s="609"/>
      <c r="AT130" s="609"/>
      <c r="AU130" s="609"/>
      <c r="AV130" s="609"/>
      <c r="AW130" s="609"/>
      <c r="AX130" s="609"/>
      <c r="AY130" s="609"/>
      <c r="AZ130" s="609"/>
      <c r="BA130" s="609"/>
      <c r="BB130" s="609"/>
      <c r="BC130" s="609"/>
      <c r="BD130" s="609"/>
      <c r="BE130" s="609"/>
      <c r="BF130" s="609"/>
      <c r="BG130" s="609"/>
      <c r="BH130" s="609"/>
      <c r="BI130" s="609"/>
      <c r="BJ130" s="609"/>
      <c r="BK130" s="609"/>
      <c r="BL130" s="609"/>
      <c r="BM130" s="609"/>
      <c r="BN130" s="609"/>
      <c r="BO130" s="609"/>
      <c r="BP130" s="609"/>
      <c r="BQ130" s="609"/>
      <c r="BR130" s="609"/>
      <c r="BS130" s="609"/>
      <c r="BT130" s="609"/>
      <c r="BU130" s="609"/>
      <c r="BW130" s="936" t="s">
        <v>305</v>
      </c>
      <c r="BX130" s="936"/>
      <c r="BY130" s="936"/>
      <c r="BZ130" s="936"/>
      <c r="CA130" s="936"/>
      <c r="CB130" s="936"/>
      <c r="CC130" s="936"/>
      <c r="CD130" s="936"/>
      <c r="CE130" s="936"/>
      <c r="CF130" s="936"/>
      <c r="CG130" s="936"/>
      <c r="CH130" s="936"/>
      <c r="CI130" s="936"/>
      <c r="CJ130" s="936"/>
      <c r="CK130" s="936"/>
      <c r="CL130" s="936"/>
      <c r="CM130" s="936"/>
      <c r="CN130" s="936"/>
      <c r="CO130" s="936"/>
      <c r="CP130" s="936"/>
      <c r="CQ130" s="936"/>
      <c r="CR130" s="936"/>
      <c r="CS130" s="936"/>
      <c r="CT130" s="1142"/>
    </row>
    <row r="131" spans="1:99" ht="6.75" customHeight="1">
      <c r="A131" s="57"/>
      <c r="B131" s="143"/>
      <c r="C131" s="143"/>
      <c r="D131" s="143"/>
      <c r="E131" s="143"/>
      <c r="F131" s="143"/>
      <c r="G131" s="143"/>
      <c r="H131" s="143"/>
      <c r="I131" s="143"/>
      <c r="J131" s="143"/>
      <c r="K131" s="195"/>
      <c r="L131" s="249">
        <v>2</v>
      </c>
      <c r="M131" s="293"/>
      <c r="N131" s="249" t="s">
        <v>451</v>
      </c>
      <c r="O131" s="315"/>
      <c r="P131" s="315"/>
      <c r="Q131" s="315"/>
      <c r="R131" s="293"/>
      <c r="S131" s="374"/>
      <c r="T131" s="391"/>
      <c r="U131" s="391"/>
      <c r="V131" s="391"/>
      <c r="W131" s="391"/>
      <c r="X131" s="391"/>
      <c r="Y131" s="391"/>
      <c r="Z131" s="391"/>
      <c r="AA131" s="391"/>
      <c r="AB131" s="391"/>
      <c r="AC131" s="391"/>
      <c r="AD131" s="391"/>
      <c r="AE131" s="494"/>
      <c r="AF131" s="509" t="s">
        <v>214</v>
      </c>
      <c r="AG131" s="530"/>
      <c r="AH131" s="315">
        <v>3</v>
      </c>
      <c r="AI131" s="293"/>
      <c r="AJ131" s="562" t="s">
        <v>307</v>
      </c>
      <c r="AK131" s="569"/>
      <c r="AL131" s="569"/>
      <c r="AM131" s="583"/>
      <c r="AN131" s="589"/>
      <c r="AO131" s="589"/>
      <c r="AP131" s="589"/>
      <c r="AQ131" s="605"/>
      <c r="AR131" s="610"/>
      <c r="AS131" s="613"/>
      <c r="AT131" s="613"/>
      <c r="AU131" s="613"/>
      <c r="AV131" s="613"/>
      <c r="AW131" s="613"/>
      <c r="AX131" s="613"/>
      <c r="AY131" s="613"/>
      <c r="AZ131" s="613"/>
      <c r="BA131" s="613"/>
      <c r="BB131" s="613"/>
      <c r="BC131" s="613"/>
      <c r="BD131" s="613"/>
      <c r="BE131" s="613"/>
      <c r="BF131" s="613"/>
      <c r="BG131" s="613"/>
      <c r="BH131" s="613"/>
      <c r="BI131" s="613"/>
      <c r="BJ131" s="613"/>
      <c r="BK131" s="613"/>
      <c r="BL131" s="613"/>
      <c r="BM131" s="613"/>
      <c r="BN131" s="613"/>
      <c r="BO131" s="613"/>
      <c r="BP131" s="613"/>
      <c r="BQ131" s="613"/>
      <c r="BR131" s="613"/>
      <c r="BS131" s="613"/>
      <c r="BT131" s="613"/>
      <c r="BU131" s="895"/>
      <c r="BW131" s="936"/>
      <c r="BX131" s="936"/>
      <c r="BY131" s="936"/>
      <c r="BZ131" s="936"/>
      <c r="CA131" s="936"/>
      <c r="CB131" s="936"/>
      <c r="CC131" s="936"/>
      <c r="CD131" s="936"/>
      <c r="CE131" s="936"/>
      <c r="CF131" s="936"/>
      <c r="CG131" s="936"/>
      <c r="CH131" s="936"/>
      <c r="CI131" s="936"/>
      <c r="CJ131" s="936"/>
      <c r="CK131" s="936"/>
      <c r="CL131" s="936"/>
      <c r="CM131" s="936"/>
      <c r="CN131" s="936"/>
      <c r="CO131" s="936"/>
      <c r="CP131" s="936"/>
      <c r="CQ131" s="936"/>
      <c r="CR131" s="936"/>
      <c r="CS131" s="936"/>
      <c r="CT131" s="1142"/>
    </row>
    <row r="132" spans="1:99" ht="6.75" customHeight="1">
      <c r="A132" s="57"/>
      <c r="B132" s="143"/>
      <c r="C132" s="143"/>
      <c r="D132" s="143"/>
      <c r="E132" s="143"/>
      <c r="F132" s="143"/>
      <c r="G132" s="143"/>
      <c r="H132" s="143"/>
      <c r="I132" s="143"/>
      <c r="J132" s="143"/>
      <c r="K132" s="195"/>
      <c r="L132" s="247"/>
      <c r="M132" s="291"/>
      <c r="N132" s="247"/>
      <c r="O132" s="313"/>
      <c r="P132" s="313"/>
      <c r="Q132" s="313"/>
      <c r="R132" s="291"/>
      <c r="S132" s="374"/>
      <c r="T132" s="391"/>
      <c r="U132" s="391"/>
      <c r="V132" s="391"/>
      <c r="W132" s="391"/>
      <c r="X132" s="391"/>
      <c r="Y132" s="391"/>
      <c r="Z132" s="391"/>
      <c r="AA132" s="391"/>
      <c r="AB132" s="391"/>
      <c r="AC132" s="391"/>
      <c r="AD132" s="391"/>
      <c r="AE132" s="494"/>
      <c r="AF132" s="510"/>
      <c r="AG132" s="531"/>
      <c r="AH132" s="313"/>
      <c r="AI132" s="291"/>
      <c r="AJ132" s="563"/>
      <c r="AK132" s="570"/>
      <c r="AL132" s="570"/>
      <c r="AM132" s="584"/>
      <c r="AN132" s="590"/>
      <c r="AO132" s="590"/>
      <c r="AP132" s="590"/>
      <c r="AQ132" s="605"/>
      <c r="AR132" s="611"/>
      <c r="AS132" s="614"/>
      <c r="AT132" s="614"/>
      <c r="AU132" s="614"/>
      <c r="AV132" s="614"/>
      <c r="AW132" s="614"/>
      <c r="AX132" s="614"/>
      <c r="AY132" s="614"/>
      <c r="AZ132" s="614"/>
      <c r="BA132" s="614"/>
      <c r="BB132" s="614"/>
      <c r="BC132" s="614"/>
      <c r="BD132" s="614"/>
      <c r="BE132" s="614"/>
      <c r="BF132" s="614"/>
      <c r="BG132" s="614"/>
      <c r="BH132" s="614"/>
      <c r="BI132" s="614"/>
      <c r="BJ132" s="614"/>
      <c r="BK132" s="614"/>
      <c r="BL132" s="614"/>
      <c r="BM132" s="614"/>
      <c r="BN132" s="614"/>
      <c r="BO132" s="614"/>
      <c r="BP132" s="614"/>
      <c r="BQ132" s="614"/>
      <c r="BR132" s="614"/>
      <c r="BS132" s="614"/>
      <c r="BT132" s="614"/>
      <c r="BU132" s="896"/>
      <c r="BW132" s="936"/>
      <c r="BX132" s="936"/>
      <c r="BY132" s="936"/>
      <c r="BZ132" s="936"/>
      <c r="CA132" s="936"/>
      <c r="CB132" s="936"/>
      <c r="CC132" s="936"/>
      <c r="CD132" s="936"/>
      <c r="CE132" s="936"/>
      <c r="CF132" s="936"/>
      <c r="CG132" s="936"/>
      <c r="CH132" s="936"/>
      <c r="CI132" s="936"/>
      <c r="CJ132" s="936"/>
      <c r="CK132" s="936"/>
      <c r="CL132" s="936"/>
      <c r="CM132" s="936"/>
      <c r="CN132" s="936"/>
      <c r="CO132" s="936"/>
      <c r="CP132" s="936"/>
      <c r="CQ132" s="936"/>
      <c r="CR132" s="936"/>
      <c r="CS132" s="936"/>
      <c r="CT132" s="1142"/>
    </row>
    <row r="133" spans="1:99" ht="6.75" customHeight="1">
      <c r="A133" s="58"/>
      <c r="B133" s="144"/>
      <c r="C133" s="144"/>
      <c r="D133" s="144"/>
      <c r="E133" s="144"/>
      <c r="F133" s="144"/>
      <c r="G133" s="144"/>
      <c r="H133" s="144"/>
      <c r="I133" s="144"/>
      <c r="J133" s="144"/>
      <c r="K133" s="196"/>
      <c r="L133" s="250"/>
      <c r="M133" s="294"/>
      <c r="N133" s="250"/>
      <c r="O133" s="316"/>
      <c r="P133" s="316"/>
      <c r="Q133" s="316"/>
      <c r="R133" s="294"/>
      <c r="S133" s="375"/>
      <c r="T133" s="392"/>
      <c r="U133" s="392"/>
      <c r="V133" s="392"/>
      <c r="W133" s="392"/>
      <c r="X133" s="392"/>
      <c r="Y133" s="392"/>
      <c r="Z133" s="392"/>
      <c r="AA133" s="392"/>
      <c r="AB133" s="392"/>
      <c r="AC133" s="392"/>
      <c r="AD133" s="392"/>
      <c r="AE133" s="495"/>
      <c r="AF133" s="511"/>
      <c r="AG133" s="532"/>
      <c r="AH133" s="316"/>
      <c r="AI133" s="294"/>
      <c r="AJ133" s="564"/>
      <c r="AK133" s="571"/>
      <c r="AL133" s="571"/>
      <c r="AM133" s="585"/>
      <c r="AN133" s="591"/>
      <c r="AO133" s="591"/>
      <c r="AP133" s="591"/>
      <c r="AQ133" s="606"/>
      <c r="AR133" s="612"/>
      <c r="AS133" s="615"/>
      <c r="AT133" s="615"/>
      <c r="AU133" s="615"/>
      <c r="AV133" s="615"/>
      <c r="AW133" s="615"/>
      <c r="AX133" s="615"/>
      <c r="AY133" s="615"/>
      <c r="AZ133" s="615"/>
      <c r="BA133" s="615"/>
      <c r="BB133" s="615"/>
      <c r="BC133" s="615"/>
      <c r="BD133" s="615"/>
      <c r="BE133" s="615"/>
      <c r="BF133" s="615"/>
      <c r="BG133" s="615"/>
      <c r="BH133" s="615"/>
      <c r="BI133" s="615"/>
      <c r="BJ133" s="615"/>
      <c r="BK133" s="615"/>
      <c r="BL133" s="615"/>
      <c r="BM133" s="615"/>
      <c r="BN133" s="615"/>
      <c r="BO133" s="615"/>
      <c r="BP133" s="615"/>
      <c r="BQ133" s="615"/>
      <c r="BR133" s="615"/>
      <c r="BS133" s="615"/>
      <c r="BT133" s="615"/>
      <c r="BU133" s="897"/>
      <c r="BW133" s="936"/>
      <c r="BX133" s="936"/>
      <c r="BY133" s="936"/>
      <c r="BZ133" s="936"/>
      <c r="CA133" s="936"/>
      <c r="CB133" s="936"/>
      <c r="CC133" s="936"/>
      <c r="CD133" s="936"/>
      <c r="CE133" s="936"/>
      <c r="CF133" s="936"/>
      <c r="CG133" s="936"/>
      <c r="CH133" s="936"/>
      <c r="CI133" s="936"/>
      <c r="CJ133" s="936"/>
      <c r="CK133" s="936"/>
      <c r="CL133" s="936"/>
      <c r="CM133" s="936"/>
      <c r="CN133" s="936"/>
      <c r="CO133" s="936"/>
      <c r="CP133" s="936"/>
      <c r="CQ133" s="936"/>
      <c r="CR133" s="936"/>
      <c r="CS133" s="936"/>
      <c r="CT133" s="1142"/>
    </row>
    <row r="134" spans="1:99" ht="6.75" customHeight="1">
      <c r="CT134" s="1143"/>
    </row>
    <row r="135" spans="1:99" ht="24" customHeight="1">
      <c r="A135" s="3" t="s">
        <v>308</v>
      </c>
      <c r="B135" s="3"/>
      <c r="C135" s="3"/>
      <c r="D135" s="3"/>
      <c r="E135" s="3"/>
      <c r="F135" s="3"/>
      <c r="G135" s="3"/>
      <c r="H135" s="3"/>
      <c r="I135" s="3"/>
      <c r="J135" s="3"/>
      <c r="CT135" s="1143"/>
    </row>
    <row r="136" spans="1:99" ht="6.75" customHeight="1">
      <c r="A136" s="59" t="s">
        <v>289</v>
      </c>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Y136" s="677" t="s">
        <v>66</v>
      </c>
      <c r="AZ136" s="678"/>
      <c r="BA136" s="678"/>
      <c r="BB136" s="678"/>
      <c r="BC136" s="678"/>
      <c r="BD136" s="678"/>
      <c r="BE136" s="678"/>
      <c r="BF136" s="678"/>
      <c r="BG136" s="678"/>
      <c r="BH136" s="678"/>
      <c r="BI136" s="678"/>
      <c r="BJ136" s="678"/>
      <c r="BK136" s="678"/>
      <c r="BL136" s="678"/>
      <c r="BM136" s="678"/>
      <c r="BN136" s="678"/>
      <c r="BO136" s="678"/>
      <c r="BP136" s="678"/>
      <c r="BQ136" s="678"/>
      <c r="BR136" s="678"/>
      <c r="BS136" s="678"/>
      <c r="BT136" s="678"/>
      <c r="BU136" s="678"/>
      <c r="BV136" s="678"/>
      <c r="BW136" s="678"/>
      <c r="BX136" s="678"/>
      <c r="BY136" s="678"/>
      <c r="BZ136" s="678"/>
      <c r="CA136" s="678"/>
      <c r="CB136" s="678"/>
      <c r="CC136" s="678"/>
      <c r="CD136" s="678"/>
      <c r="CE136" s="678"/>
      <c r="CF136" s="678"/>
      <c r="CG136" s="678"/>
      <c r="CH136" s="678"/>
      <c r="CI136" s="678"/>
      <c r="CJ136" s="678"/>
      <c r="CK136" s="678"/>
      <c r="CL136" s="678"/>
      <c r="CM136" s="678"/>
      <c r="CN136" s="678"/>
      <c r="CO136" s="678"/>
      <c r="CP136" s="678"/>
      <c r="CQ136" s="678"/>
      <c r="CR136" s="678"/>
      <c r="CS136" s="678"/>
      <c r="CT136" s="1143"/>
    </row>
    <row r="137" spans="1:99" ht="6.75" customHeight="1">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Y137" s="678"/>
      <c r="AZ137" s="678"/>
      <c r="BA137" s="678"/>
      <c r="BB137" s="678"/>
      <c r="BC137" s="678"/>
      <c r="BD137" s="678"/>
      <c r="BE137" s="678"/>
      <c r="BF137" s="678"/>
      <c r="BG137" s="678"/>
      <c r="BH137" s="678"/>
      <c r="BI137" s="678"/>
      <c r="BJ137" s="678"/>
      <c r="BK137" s="678"/>
      <c r="BL137" s="678"/>
      <c r="BM137" s="678"/>
      <c r="BN137" s="678"/>
      <c r="BO137" s="678"/>
      <c r="BP137" s="678"/>
      <c r="BQ137" s="678"/>
      <c r="BR137" s="678"/>
      <c r="BS137" s="678"/>
      <c r="BT137" s="678"/>
      <c r="BU137" s="678"/>
      <c r="BV137" s="678"/>
      <c r="BW137" s="678"/>
      <c r="BX137" s="678"/>
      <c r="BY137" s="678"/>
      <c r="BZ137" s="678"/>
      <c r="CA137" s="678"/>
      <c r="CB137" s="678"/>
      <c r="CC137" s="678"/>
      <c r="CD137" s="678"/>
      <c r="CE137" s="678"/>
      <c r="CF137" s="678"/>
      <c r="CG137" s="678"/>
      <c r="CH137" s="678"/>
      <c r="CI137" s="678"/>
      <c r="CJ137" s="678"/>
      <c r="CK137" s="678"/>
      <c r="CL137" s="678"/>
      <c r="CM137" s="678"/>
      <c r="CN137" s="678"/>
      <c r="CO137" s="678"/>
      <c r="CP137" s="678"/>
      <c r="CQ137" s="678"/>
      <c r="CR137" s="678"/>
      <c r="CS137" s="678"/>
      <c r="CT137" s="1143"/>
      <c r="CU137" s="1147" t="s">
        <v>315</v>
      </c>
    </row>
    <row r="138" spans="1:99" ht="6.75" customHeight="1">
      <c r="B138" s="145" t="s">
        <v>368</v>
      </c>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145"/>
      <c r="AS138" s="145"/>
      <c r="AT138" s="145"/>
      <c r="AU138" s="145"/>
      <c r="AV138" s="145"/>
      <c r="AW138" s="145"/>
      <c r="AY138" s="679"/>
      <c r="AZ138" s="679"/>
      <c r="BA138" s="679"/>
      <c r="BB138" s="679"/>
      <c r="BC138" s="679"/>
      <c r="BD138" s="679"/>
      <c r="BE138" s="679"/>
      <c r="BF138" s="679"/>
      <c r="BG138" s="679"/>
      <c r="BH138" s="679"/>
      <c r="BI138" s="679"/>
      <c r="BJ138" s="679"/>
      <c r="BK138" s="679"/>
      <c r="BL138" s="679"/>
      <c r="BM138" s="679"/>
      <c r="BN138" s="679"/>
      <c r="BO138" s="679"/>
      <c r="BP138" s="679"/>
      <c r="BQ138" s="679"/>
      <c r="BR138" s="679"/>
      <c r="BS138" s="679"/>
      <c r="BT138" s="679"/>
      <c r="BU138" s="679"/>
      <c r="BV138" s="679"/>
      <c r="BW138" s="679"/>
      <c r="BX138" s="679"/>
      <c r="BY138" s="679"/>
      <c r="BZ138" s="679"/>
      <c r="CA138" s="679"/>
      <c r="CB138" s="679"/>
      <c r="CC138" s="679"/>
      <c r="CD138" s="679"/>
      <c r="CE138" s="679"/>
      <c r="CF138" s="679"/>
      <c r="CG138" s="679"/>
      <c r="CH138" s="679"/>
      <c r="CI138" s="679"/>
      <c r="CJ138" s="679"/>
      <c r="CK138" s="679"/>
      <c r="CL138" s="679"/>
      <c r="CM138" s="679"/>
      <c r="CN138" s="679"/>
      <c r="CO138" s="679"/>
      <c r="CP138" s="679"/>
      <c r="CQ138" s="679"/>
      <c r="CR138" s="679"/>
      <c r="CS138" s="679"/>
      <c r="CT138" s="1143"/>
      <c r="CU138" s="1147"/>
    </row>
    <row r="139" spans="1:99" ht="6.75" customHeight="1">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Y139" s="679"/>
      <c r="AZ139" s="679"/>
      <c r="BA139" s="679"/>
      <c r="BB139" s="679"/>
      <c r="BC139" s="679"/>
      <c r="BD139" s="679"/>
      <c r="BE139" s="679"/>
      <c r="BF139" s="679"/>
      <c r="BG139" s="679"/>
      <c r="BH139" s="679"/>
      <c r="BI139" s="679"/>
      <c r="BJ139" s="679"/>
      <c r="BK139" s="679"/>
      <c r="BL139" s="679"/>
      <c r="BM139" s="679"/>
      <c r="BN139" s="679"/>
      <c r="BO139" s="679"/>
      <c r="BP139" s="679"/>
      <c r="BQ139" s="679"/>
      <c r="BR139" s="679"/>
      <c r="BS139" s="679"/>
      <c r="BT139" s="679"/>
      <c r="BU139" s="679"/>
      <c r="BV139" s="679"/>
      <c r="BW139" s="679"/>
      <c r="BX139" s="679"/>
      <c r="BY139" s="679"/>
      <c r="BZ139" s="679"/>
      <c r="CA139" s="679"/>
      <c r="CB139" s="679"/>
      <c r="CC139" s="679"/>
      <c r="CD139" s="679"/>
      <c r="CE139" s="679"/>
      <c r="CF139" s="679"/>
      <c r="CG139" s="679"/>
      <c r="CH139" s="679"/>
      <c r="CI139" s="679"/>
      <c r="CJ139" s="679"/>
      <c r="CK139" s="679"/>
      <c r="CL139" s="679"/>
      <c r="CM139" s="679"/>
      <c r="CN139" s="679"/>
      <c r="CO139" s="679"/>
      <c r="CP139" s="679"/>
      <c r="CQ139" s="679"/>
      <c r="CR139" s="679"/>
      <c r="CS139" s="679"/>
      <c r="CT139" s="1143"/>
      <c r="CU139" s="1147"/>
    </row>
    <row r="140" spans="1:99" ht="6.75" customHeight="1">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c r="AS140" s="145"/>
      <c r="AT140" s="145"/>
      <c r="AU140" s="145"/>
      <c r="AV140" s="145"/>
      <c r="AW140" s="145"/>
      <c r="AY140" s="680"/>
      <c r="AZ140" s="680"/>
      <c r="BA140" s="680"/>
      <c r="BB140" s="680"/>
      <c r="BC140" s="680"/>
      <c r="BD140" s="680"/>
      <c r="BE140" s="680"/>
      <c r="BF140" s="680"/>
      <c r="BG140" s="680"/>
      <c r="BH140" s="680"/>
      <c r="BI140" s="680"/>
      <c r="BJ140" s="680"/>
      <c r="BK140" s="680"/>
      <c r="BL140" s="680"/>
      <c r="BM140" s="680"/>
      <c r="BN140" s="680"/>
      <c r="BO140" s="680"/>
      <c r="BP140" s="680"/>
      <c r="BQ140" s="680"/>
      <c r="BR140" s="680"/>
      <c r="BS140" s="680"/>
      <c r="BT140" s="680"/>
      <c r="BU140" s="680"/>
      <c r="BV140" s="680"/>
      <c r="BW140" s="680"/>
      <c r="BX140" s="680"/>
      <c r="BY140" s="680"/>
      <c r="BZ140" s="680"/>
      <c r="CA140" s="680"/>
      <c r="CB140" s="680"/>
      <c r="CC140" s="680"/>
      <c r="CD140" s="680"/>
      <c r="CE140" s="680"/>
      <c r="CF140" s="680"/>
      <c r="CG140" s="680"/>
      <c r="CH140" s="680"/>
      <c r="CI140" s="680"/>
      <c r="CJ140" s="680"/>
      <c r="CK140" s="680"/>
      <c r="CL140" s="680"/>
      <c r="CM140" s="680"/>
      <c r="CN140" s="680"/>
      <c r="CO140" s="680"/>
      <c r="CP140" s="680"/>
      <c r="CQ140" s="680"/>
      <c r="CR140" s="680"/>
      <c r="CS140" s="680"/>
      <c r="CT140" s="1143"/>
      <c r="CU140" s="1147"/>
    </row>
    <row r="141" spans="1:99" ht="6.75" customHeight="1">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Y141" s="681"/>
      <c r="AZ141" s="713"/>
      <c r="BA141" s="713"/>
      <c r="BB141" s="713"/>
      <c r="BC141" s="713"/>
      <c r="BD141" s="713"/>
      <c r="BE141" s="713"/>
      <c r="BF141" s="713"/>
      <c r="BG141" s="713"/>
      <c r="BH141" s="713"/>
      <c r="BI141" s="713"/>
      <c r="BJ141" s="713"/>
      <c r="BK141" s="713"/>
      <c r="BL141" s="713"/>
      <c r="BM141" s="713"/>
      <c r="BN141" s="713"/>
      <c r="BO141" s="713"/>
      <c r="BP141" s="713"/>
      <c r="BQ141" s="713"/>
      <c r="BR141" s="713"/>
      <c r="BS141" s="713"/>
      <c r="BT141" s="713"/>
      <c r="BU141" s="713"/>
      <c r="BV141" s="713"/>
      <c r="BW141" s="713"/>
      <c r="BX141" s="713"/>
      <c r="BY141" s="713"/>
      <c r="BZ141" s="713"/>
      <c r="CA141" s="713"/>
      <c r="CB141" s="713"/>
      <c r="CC141" s="713"/>
      <c r="CD141" s="713"/>
      <c r="CE141" s="713"/>
      <c r="CF141" s="713"/>
      <c r="CG141" s="713"/>
      <c r="CH141" s="713"/>
      <c r="CI141" s="713"/>
      <c r="CJ141" s="505"/>
      <c r="CK141" s="505"/>
      <c r="CL141" s="505"/>
      <c r="CM141" s="505"/>
      <c r="CN141" s="505"/>
      <c r="CO141" s="505"/>
      <c r="CP141" s="505"/>
      <c r="CQ141" s="505"/>
      <c r="CR141" s="505"/>
      <c r="CS141" s="907"/>
      <c r="CT141" s="1143"/>
      <c r="CU141" s="1147"/>
    </row>
    <row r="142" spans="1:99" ht="6.75" customHeight="1">
      <c r="A142" s="60" t="s">
        <v>310</v>
      </c>
      <c r="B142" s="146"/>
      <c r="C142" s="146"/>
      <c r="D142" s="146"/>
      <c r="E142" s="146"/>
      <c r="F142" s="146" t="s">
        <v>311</v>
      </c>
      <c r="G142" s="146"/>
      <c r="H142" s="146"/>
      <c r="I142" s="146"/>
      <c r="J142" s="146"/>
      <c r="K142" s="197"/>
      <c r="L142" s="197"/>
      <c r="M142" s="197"/>
      <c r="N142" s="197"/>
      <c r="O142" s="197"/>
      <c r="P142" s="197"/>
      <c r="Q142" s="197"/>
      <c r="R142" s="197"/>
      <c r="S142" s="197"/>
      <c r="T142" s="197"/>
      <c r="U142" s="197"/>
      <c r="V142" s="197"/>
      <c r="W142" s="197"/>
      <c r="X142" s="197"/>
      <c r="Y142" s="197"/>
      <c r="Z142" s="197"/>
      <c r="AA142" s="197"/>
      <c r="AB142" s="197"/>
      <c r="AC142" s="197"/>
      <c r="AD142" s="146" t="s">
        <v>111</v>
      </c>
      <c r="AE142" s="146"/>
      <c r="AF142" s="146"/>
      <c r="AG142" s="146"/>
      <c r="AH142" s="146"/>
      <c r="AI142" s="146"/>
      <c r="AJ142" s="197"/>
      <c r="AK142" s="197"/>
      <c r="AL142" s="197"/>
      <c r="AM142" s="197"/>
      <c r="AN142" s="197"/>
      <c r="AO142" s="197"/>
      <c r="AP142" s="197"/>
      <c r="AQ142" s="197"/>
      <c r="AR142" s="197"/>
      <c r="AS142" s="197"/>
      <c r="AT142" s="197"/>
      <c r="AU142" s="628"/>
      <c r="AV142" s="649"/>
      <c r="AW142" s="649"/>
      <c r="AY142" s="681"/>
      <c r="AZ142" s="705"/>
      <c r="BA142" s="705"/>
      <c r="BB142" s="705"/>
      <c r="BC142" s="705"/>
      <c r="BD142" s="705"/>
      <c r="BE142" s="705"/>
      <c r="BF142" s="705"/>
      <c r="BG142" s="705"/>
      <c r="BH142" s="705"/>
      <c r="BI142" s="705"/>
      <c r="BJ142" s="705"/>
      <c r="BK142" s="705"/>
      <c r="BL142" s="705"/>
      <c r="BM142" s="705"/>
      <c r="BN142" s="705"/>
      <c r="BO142" s="705"/>
      <c r="BP142" s="705"/>
      <c r="BQ142" s="705"/>
      <c r="BR142" s="705"/>
      <c r="BS142" s="705"/>
      <c r="BT142" s="705"/>
      <c r="BU142" s="705"/>
      <c r="BV142" s="705"/>
      <c r="BW142" s="705"/>
      <c r="BX142" s="705"/>
      <c r="BY142" s="705"/>
      <c r="BZ142" s="705"/>
      <c r="CA142" s="705"/>
      <c r="CB142" s="705"/>
      <c r="CC142" s="705"/>
      <c r="CD142" s="705"/>
      <c r="CE142" s="705"/>
      <c r="CF142" s="705"/>
      <c r="CG142" s="705"/>
      <c r="CH142" s="705"/>
      <c r="CI142" s="705"/>
      <c r="CJ142" s="705"/>
      <c r="CK142" s="705"/>
      <c r="CL142" s="705"/>
      <c r="CM142" s="705"/>
      <c r="CN142" s="705"/>
      <c r="CO142" s="705"/>
      <c r="CP142" s="705"/>
      <c r="CQ142" s="705"/>
      <c r="CR142" s="705"/>
      <c r="CS142" s="907"/>
      <c r="CT142" s="1144"/>
      <c r="CU142" s="1147"/>
    </row>
    <row r="143" spans="1:99" ht="6.75" customHeight="1">
      <c r="A143" s="61"/>
      <c r="B143" s="147"/>
      <c r="C143" s="147"/>
      <c r="D143" s="147"/>
      <c r="E143" s="147"/>
      <c r="F143" s="147"/>
      <c r="G143" s="147"/>
      <c r="H143" s="147"/>
      <c r="I143" s="147"/>
      <c r="J143" s="147"/>
      <c r="K143" s="198"/>
      <c r="L143" s="198"/>
      <c r="M143" s="198"/>
      <c r="N143" s="198"/>
      <c r="O143" s="198"/>
      <c r="P143" s="198"/>
      <c r="Q143" s="198"/>
      <c r="R143" s="198"/>
      <c r="S143" s="198"/>
      <c r="T143" s="198"/>
      <c r="U143" s="198"/>
      <c r="V143" s="198"/>
      <c r="W143" s="198"/>
      <c r="X143" s="198"/>
      <c r="Y143" s="198"/>
      <c r="Z143" s="198"/>
      <c r="AA143" s="198"/>
      <c r="AB143" s="198"/>
      <c r="AC143" s="198"/>
      <c r="AD143" s="147"/>
      <c r="AE143" s="147"/>
      <c r="AF143" s="147"/>
      <c r="AG143" s="147"/>
      <c r="AH143" s="147"/>
      <c r="AI143" s="147"/>
      <c r="AJ143" s="198"/>
      <c r="AK143" s="198"/>
      <c r="AL143" s="198"/>
      <c r="AM143" s="198"/>
      <c r="AN143" s="198"/>
      <c r="AO143" s="198"/>
      <c r="AP143" s="198"/>
      <c r="AQ143" s="198"/>
      <c r="AR143" s="198"/>
      <c r="AS143" s="198"/>
      <c r="AT143" s="198"/>
      <c r="AU143" s="629"/>
      <c r="AV143" s="649"/>
      <c r="AW143" s="649"/>
      <c r="AY143" s="682"/>
      <c r="AZ143" s="705"/>
      <c r="BA143" s="705"/>
      <c r="BB143" s="705"/>
      <c r="BC143" s="705"/>
      <c r="BD143" s="705"/>
      <c r="BE143" s="705"/>
      <c r="BF143" s="705"/>
      <c r="BG143" s="705"/>
      <c r="BH143" s="705"/>
      <c r="BI143" s="705"/>
      <c r="BJ143" s="705"/>
      <c r="BK143" s="705"/>
      <c r="BL143" s="705"/>
      <c r="BM143" s="705"/>
      <c r="BN143" s="705"/>
      <c r="BO143" s="705"/>
      <c r="BP143" s="705"/>
      <c r="BQ143" s="705"/>
      <c r="BR143" s="705"/>
      <c r="BS143" s="705"/>
      <c r="BT143" s="705"/>
      <c r="BU143" s="705"/>
      <c r="BV143" s="705"/>
      <c r="BW143" s="705"/>
      <c r="BX143" s="705"/>
      <c r="BY143" s="705"/>
      <c r="BZ143" s="705"/>
      <c r="CA143" s="705"/>
      <c r="CB143" s="705"/>
      <c r="CC143" s="705"/>
      <c r="CD143" s="705"/>
      <c r="CE143" s="705"/>
      <c r="CF143" s="705"/>
      <c r="CG143" s="705"/>
      <c r="CH143" s="705"/>
      <c r="CI143" s="705"/>
      <c r="CJ143" s="705"/>
      <c r="CK143" s="705"/>
      <c r="CL143" s="705"/>
      <c r="CM143" s="705"/>
      <c r="CN143" s="705"/>
      <c r="CO143" s="705"/>
      <c r="CP143" s="705"/>
      <c r="CQ143" s="705"/>
      <c r="CR143" s="705"/>
      <c r="CS143" s="1115"/>
      <c r="CT143" s="1144"/>
      <c r="CU143" s="1147"/>
    </row>
    <row r="144" spans="1:99" ht="6.75" customHeight="1">
      <c r="A144" s="62"/>
      <c r="B144" s="148"/>
      <c r="C144" s="148"/>
      <c r="D144" s="148"/>
      <c r="E144" s="148"/>
      <c r="F144" s="148"/>
      <c r="G144" s="148"/>
      <c r="H144" s="148"/>
      <c r="I144" s="148"/>
      <c r="J144" s="148"/>
      <c r="K144" s="199"/>
      <c r="L144" s="199"/>
      <c r="M144" s="199"/>
      <c r="N144" s="199"/>
      <c r="O144" s="199"/>
      <c r="P144" s="199"/>
      <c r="Q144" s="199"/>
      <c r="R144" s="199"/>
      <c r="S144" s="199"/>
      <c r="T144" s="199"/>
      <c r="U144" s="199"/>
      <c r="V144" s="199"/>
      <c r="W144" s="199"/>
      <c r="X144" s="199"/>
      <c r="Y144" s="199"/>
      <c r="Z144" s="199"/>
      <c r="AA144" s="199"/>
      <c r="AB144" s="199"/>
      <c r="AC144" s="199"/>
      <c r="AD144" s="148"/>
      <c r="AE144" s="148"/>
      <c r="AF144" s="148"/>
      <c r="AG144" s="148"/>
      <c r="AH144" s="148"/>
      <c r="AI144" s="148"/>
      <c r="AJ144" s="199"/>
      <c r="AK144" s="199"/>
      <c r="AL144" s="199"/>
      <c r="AM144" s="199"/>
      <c r="AN144" s="199"/>
      <c r="AO144" s="199"/>
      <c r="AP144" s="199"/>
      <c r="AQ144" s="199"/>
      <c r="AR144" s="199"/>
      <c r="AS144" s="199"/>
      <c r="AT144" s="199"/>
      <c r="AU144" s="630"/>
      <c r="AV144" s="649"/>
      <c r="AW144" s="649"/>
      <c r="AY144" s="682"/>
      <c r="AZ144" s="705"/>
      <c r="BA144" s="705"/>
      <c r="BB144" s="705"/>
      <c r="BC144" s="705"/>
      <c r="BD144" s="705"/>
      <c r="BE144" s="705"/>
      <c r="BF144" s="705"/>
      <c r="BG144" s="705"/>
      <c r="BH144" s="705"/>
      <c r="BI144" s="705"/>
      <c r="BJ144" s="705"/>
      <c r="BK144" s="705"/>
      <c r="BL144" s="705"/>
      <c r="BM144" s="705"/>
      <c r="BN144" s="705"/>
      <c r="BO144" s="705"/>
      <c r="BP144" s="705"/>
      <c r="BQ144" s="705"/>
      <c r="BR144" s="705"/>
      <c r="BS144" s="705"/>
      <c r="BT144" s="705"/>
      <c r="BU144" s="705"/>
      <c r="BV144" s="705"/>
      <c r="BW144" s="705"/>
      <c r="BX144" s="705"/>
      <c r="BY144" s="705"/>
      <c r="BZ144" s="705"/>
      <c r="CA144" s="705"/>
      <c r="CB144" s="705"/>
      <c r="CC144" s="705"/>
      <c r="CD144" s="705"/>
      <c r="CE144" s="705"/>
      <c r="CF144" s="705"/>
      <c r="CG144" s="705"/>
      <c r="CH144" s="705"/>
      <c r="CI144" s="705"/>
      <c r="CJ144" s="705"/>
      <c r="CK144" s="705"/>
      <c r="CL144" s="705"/>
      <c r="CM144" s="705"/>
      <c r="CN144" s="705"/>
      <c r="CO144" s="705"/>
      <c r="CP144" s="705"/>
      <c r="CQ144" s="705"/>
      <c r="CR144" s="705"/>
      <c r="CS144" s="1115"/>
      <c r="CT144" s="1144"/>
      <c r="CU144" s="1147"/>
    </row>
    <row r="145" spans="1:99" ht="6.75" customHeight="1">
      <c r="A145" s="62"/>
      <c r="B145" s="148"/>
      <c r="C145" s="148"/>
      <c r="D145" s="148"/>
      <c r="E145" s="148"/>
      <c r="F145" s="148" t="s">
        <v>262</v>
      </c>
      <c r="G145" s="148"/>
      <c r="H145" s="148"/>
      <c r="I145" s="148"/>
      <c r="J145" s="148"/>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9"/>
      <c r="AP145" s="199"/>
      <c r="AQ145" s="199"/>
      <c r="AR145" s="199"/>
      <c r="AS145" s="199"/>
      <c r="AT145" s="199"/>
      <c r="AU145" s="630"/>
      <c r="AV145" s="649"/>
      <c r="AW145" s="649"/>
      <c r="AY145" s="682"/>
      <c r="AZ145" s="55"/>
      <c r="BA145" s="55"/>
      <c r="BB145" s="55"/>
      <c r="BC145" s="55"/>
      <c r="BD145" s="55"/>
      <c r="BE145" s="55"/>
      <c r="BF145" s="55"/>
      <c r="BG145" s="55"/>
      <c r="BH145" s="55"/>
      <c r="BI145" s="55"/>
      <c r="BJ145" s="118"/>
      <c r="BK145" s="118"/>
      <c r="BL145" s="118"/>
      <c r="BM145" s="118"/>
      <c r="BN145" s="118"/>
      <c r="BO145" s="118"/>
      <c r="BP145" s="118"/>
      <c r="BQ145" s="118"/>
      <c r="BR145" s="118"/>
      <c r="BS145" s="118"/>
      <c r="BT145" s="118"/>
      <c r="BU145" s="118"/>
      <c r="BV145" s="118"/>
      <c r="BW145" s="118"/>
      <c r="BX145" s="118"/>
      <c r="BY145" s="118"/>
      <c r="BZ145" s="118"/>
      <c r="CA145" s="118"/>
      <c r="CB145" s="118"/>
      <c r="CC145" s="118"/>
      <c r="CD145" s="118"/>
      <c r="CE145" s="118"/>
      <c r="CF145" s="118"/>
      <c r="CG145" s="118"/>
      <c r="CH145" s="55"/>
      <c r="CI145" s="55"/>
      <c r="CJ145" s="55"/>
      <c r="CK145" s="55"/>
      <c r="CL145" s="55"/>
      <c r="CM145" s="55"/>
      <c r="CN145" s="55"/>
      <c r="CO145" s="55"/>
      <c r="CP145" s="55"/>
      <c r="CQ145" s="55"/>
      <c r="CR145" s="55"/>
      <c r="CS145" s="1115"/>
      <c r="CT145" s="1144"/>
      <c r="CU145" s="1147"/>
    </row>
    <row r="146" spans="1:99" ht="6.75" customHeight="1">
      <c r="A146" s="62"/>
      <c r="B146" s="148"/>
      <c r="C146" s="148"/>
      <c r="D146" s="148"/>
      <c r="E146" s="148"/>
      <c r="F146" s="148"/>
      <c r="G146" s="148"/>
      <c r="H146" s="148"/>
      <c r="I146" s="148"/>
      <c r="J146" s="148"/>
      <c r="K146" s="199"/>
      <c r="L146" s="199"/>
      <c r="M146" s="199"/>
      <c r="N146" s="199"/>
      <c r="O146" s="199"/>
      <c r="P146" s="199"/>
      <c r="Q146" s="199"/>
      <c r="R146" s="199"/>
      <c r="S146" s="199"/>
      <c r="T146" s="199"/>
      <c r="U146" s="199"/>
      <c r="V146" s="199"/>
      <c r="W146" s="199"/>
      <c r="X146" s="199"/>
      <c r="Y146" s="199"/>
      <c r="Z146" s="199"/>
      <c r="AA146" s="199"/>
      <c r="AB146" s="199"/>
      <c r="AC146" s="199"/>
      <c r="AD146" s="199"/>
      <c r="AE146" s="199"/>
      <c r="AF146" s="199"/>
      <c r="AG146" s="199"/>
      <c r="AH146" s="199"/>
      <c r="AI146" s="199"/>
      <c r="AJ146" s="199"/>
      <c r="AK146" s="199"/>
      <c r="AL146" s="199"/>
      <c r="AM146" s="199"/>
      <c r="AN146" s="199"/>
      <c r="AO146" s="199"/>
      <c r="AP146" s="199"/>
      <c r="AQ146" s="199"/>
      <c r="AR146" s="199"/>
      <c r="AS146" s="199"/>
      <c r="AT146" s="199"/>
      <c r="AU146" s="630"/>
      <c r="AV146" s="649"/>
      <c r="AW146" s="649"/>
      <c r="AY146" s="682"/>
      <c r="AZ146" s="713" t="s">
        <v>180</v>
      </c>
      <c r="BA146" s="713"/>
      <c r="BB146" s="713"/>
      <c r="BC146" s="713"/>
      <c r="BD146" s="713"/>
      <c r="BE146" s="713"/>
      <c r="BF146" s="713"/>
      <c r="BG146" s="713"/>
      <c r="BH146" s="713"/>
      <c r="BI146" s="713"/>
      <c r="BJ146" s="713"/>
      <c r="BK146" s="713"/>
      <c r="BL146" s="713"/>
      <c r="BM146" s="713"/>
      <c r="BN146" s="713"/>
      <c r="BO146" s="713"/>
      <c r="BP146" s="713"/>
      <c r="BQ146" s="713"/>
      <c r="BR146" s="713"/>
      <c r="BS146" s="713"/>
      <c r="BT146" s="713"/>
      <c r="BU146" s="713"/>
      <c r="BV146" s="713"/>
      <c r="BW146" s="713"/>
      <c r="BX146" s="713"/>
      <c r="BY146" s="713"/>
      <c r="BZ146" s="713"/>
      <c r="CA146" s="713"/>
      <c r="CB146" s="713"/>
      <c r="CC146" s="713"/>
      <c r="CD146" s="713"/>
      <c r="CE146" s="713"/>
      <c r="CF146" s="713"/>
      <c r="CG146" s="713"/>
      <c r="CH146" s="713"/>
      <c r="CI146" s="713"/>
      <c r="CJ146" s="713"/>
      <c r="CK146" s="713"/>
      <c r="CL146" s="713"/>
      <c r="CM146" s="713"/>
      <c r="CN146" s="713"/>
      <c r="CO146" s="713"/>
      <c r="CP146" s="713"/>
      <c r="CQ146" s="713"/>
      <c r="CR146" s="713"/>
      <c r="CS146" s="1116"/>
      <c r="CT146" s="1144"/>
      <c r="CU146" s="1147"/>
    </row>
    <row r="147" spans="1:99" ht="6.75" customHeight="1">
      <c r="A147" s="62"/>
      <c r="B147" s="148"/>
      <c r="C147" s="148"/>
      <c r="D147" s="148"/>
      <c r="E147" s="148"/>
      <c r="F147" s="148"/>
      <c r="G147" s="148"/>
      <c r="H147" s="148"/>
      <c r="I147" s="148"/>
      <c r="J147" s="148"/>
      <c r="K147" s="199"/>
      <c r="L147" s="199"/>
      <c r="M147" s="199"/>
      <c r="N147" s="199"/>
      <c r="O147" s="199"/>
      <c r="P147" s="199"/>
      <c r="Q147" s="199"/>
      <c r="R147" s="199"/>
      <c r="S147" s="199"/>
      <c r="T147" s="199"/>
      <c r="U147" s="199"/>
      <c r="V147" s="199"/>
      <c r="W147" s="199"/>
      <c r="X147" s="199"/>
      <c r="Y147" s="199"/>
      <c r="Z147" s="199"/>
      <c r="AA147" s="199"/>
      <c r="AB147" s="199"/>
      <c r="AC147" s="199"/>
      <c r="AD147" s="199"/>
      <c r="AE147" s="199"/>
      <c r="AF147" s="199"/>
      <c r="AG147" s="199"/>
      <c r="AH147" s="199"/>
      <c r="AI147" s="199"/>
      <c r="AJ147" s="199"/>
      <c r="AK147" s="199"/>
      <c r="AL147" s="199"/>
      <c r="AM147" s="199"/>
      <c r="AN147" s="199"/>
      <c r="AO147" s="199"/>
      <c r="AP147" s="199"/>
      <c r="AQ147" s="199"/>
      <c r="AR147" s="199"/>
      <c r="AS147" s="199"/>
      <c r="AT147" s="199"/>
      <c r="AU147" s="630"/>
      <c r="AV147" s="649"/>
      <c r="AW147" s="649"/>
      <c r="AY147" s="682"/>
      <c r="AZ147" s="713"/>
      <c r="BA147" s="713"/>
      <c r="BB147" s="713"/>
      <c r="BC147" s="713"/>
      <c r="BD147" s="713"/>
      <c r="BE147" s="713"/>
      <c r="BF147" s="713"/>
      <c r="BG147" s="713"/>
      <c r="BH147" s="713"/>
      <c r="BI147" s="713"/>
      <c r="BJ147" s="713"/>
      <c r="BK147" s="713"/>
      <c r="BL147" s="713"/>
      <c r="BM147" s="713"/>
      <c r="BN147" s="713"/>
      <c r="BO147" s="713"/>
      <c r="BP147" s="713"/>
      <c r="BQ147" s="713"/>
      <c r="BR147" s="713"/>
      <c r="BS147" s="713"/>
      <c r="BT147" s="713"/>
      <c r="BU147" s="713"/>
      <c r="BV147" s="713"/>
      <c r="BW147" s="713"/>
      <c r="BX147" s="713"/>
      <c r="BY147" s="713"/>
      <c r="BZ147" s="713"/>
      <c r="CA147" s="713"/>
      <c r="CB147" s="713"/>
      <c r="CC147" s="713"/>
      <c r="CD147" s="713"/>
      <c r="CE147" s="713"/>
      <c r="CF147" s="713"/>
      <c r="CG147" s="713"/>
      <c r="CH147" s="713"/>
      <c r="CI147" s="713"/>
      <c r="CJ147" s="713"/>
      <c r="CK147" s="713"/>
      <c r="CL147" s="713"/>
      <c r="CM147" s="713"/>
      <c r="CN147" s="713"/>
      <c r="CO147" s="713"/>
      <c r="CP147" s="713"/>
      <c r="CQ147" s="713"/>
      <c r="CR147" s="713"/>
      <c r="CS147" s="1116"/>
      <c r="CT147" s="1144"/>
      <c r="CU147" s="1147"/>
    </row>
    <row r="148" spans="1:99" ht="6.75" customHeight="1">
      <c r="A148" s="63" t="s">
        <v>317</v>
      </c>
      <c r="B148" s="149"/>
      <c r="C148" s="149"/>
      <c r="D148" s="149"/>
      <c r="E148" s="149"/>
      <c r="F148" s="148" t="s">
        <v>319</v>
      </c>
      <c r="G148" s="148"/>
      <c r="H148" s="148"/>
      <c r="I148" s="148"/>
      <c r="J148" s="148"/>
      <c r="K148" s="148"/>
      <c r="L148" s="148"/>
      <c r="M148" s="148"/>
      <c r="N148" s="148"/>
      <c r="O148" s="148"/>
      <c r="P148" s="148"/>
      <c r="Q148" s="148"/>
      <c r="R148" s="148"/>
      <c r="S148" s="148"/>
      <c r="T148" s="148" t="s">
        <v>320</v>
      </c>
      <c r="U148" s="148"/>
      <c r="V148" s="148"/>
      <c r="W148" s="148"/>
      <c r="X148" s="148"/>
      <c r="Y148" s="148"/>
      <c r="Z148" s="148"/>
      <c r="AA148" s="148"/>
      <c r="AB148" s="148"/>
      <c r="AC148" s="148"/>
      <c r="AD148" s="148" t="s">
        <v>251</v>
      </c>
      <c r="AE148" s="148"/>
      <c r="AF148" s="148"/>
      <c r="AG148" s="148"/>
      <c r="AH148" s="148"/>
      <c r="AI148" s="148"/>
      <c r="AJ148" s="148"/>
      <c r="AK148" s="148"/>
      <c r="AL148" s="148"/>
      <c r="AM148" s="148"/>
      <c r="AN148" s="148"/>
      <c r="AO148" s="148"/>
      <c r="AP148" s="148"/>
      <c r="AQ148" s="148"/>
      <c r="AR148" s="148"/>
      <c r="AS148" s="148"/>
      <c r="AT148" s="148"/>
      <c r="AU148" s="631"/>
      <c r="AV148" s="650"/>
      <c r="AW148" s="650"/>
      <c r="AY148" s="682"/>
      <c r="AZ148" s="650" t="s">
        <v>322</v>
      </c>
      <c r="BA148" s="650"/>
      <c r="BB148" s="650"/>
      <c r="BC148" s="650"/>
      <c r="BD148" s="650"/>
      <c r="BE148" s="650"/>
      <c r="BF148" s="650"/>
      <c r="BG148" s="650"/>
      <c r="BH148" s="650"/>
      <c r="BI148" s="650"/>
      <c r="BJ148" s="785"/>
      <c r="BK148" s="785"/>
      <c r="BL148" s="785"/>
      <c r="BM148" s="785"/>
      <c r="BN148" s="785"/>
      <c r="BO148" s="785"/>
      <c r="BP148" s="785"/>
      <c r="BQ148" s="785"/>
      <c r="BR148" s="785"/>
      <c r="BS148" s="785"/>
      <c r="BT148" s="785"/>
      <c r="BU148" s="785"/>
      <c r="BV148" s="785"/>
      <c r="BW148" s="785"/>
      <c r="BX148" s="785"/>
      <c r="BY148" s="785"/>
      <c r="BZ148" s="785"/>
      <c r="CA148" s="785"/>
      <c r="CB148" s="785"/>
      <c r="CC148" s="785"/>
      <c r="CD148" s="785"/>
      <c r="CE148" s="785"/>
      <c r="CF148" s="785"/>
      <c r="CG148" s="785"/>
      <c r="CH148" s="650" t="s">
        <v>325</v>
      </c>
      <c r="CI148" s="650"/>
      <c r="CJ148" s="650"/>
      <c r="CK148" s="650"/>
      <c r="CL148" s="650"/>
      <c r="CM148" s="459"/>
      <c r="CN148" s="459"/>
      <c r="CO148" s="459"/>
      <c r="CP148" s="459"/>
      <c r="CQ148" s="459"/>
      <c r="CR148" s="459"/>
      <c r="CS148" s="674"/>
      <c r="CT148" s="1144"/>
      <c r="CU148" s="1147"/>
    </row>
    <row r="149" spans="1:99" ht="6.75" customHeight="1">
      <c r="A149" s="63"/>
      <c r="B149" s="149"/>
      <c r="C149" s="149"/>
      <c r="D149" s="149"/>
      <c r="E149" s="149"/>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c r="AL149" s="148"/>
      <c r="AM149" s="148"/>
      <c r="AN149" s="148"/>
      <c r="AO149" s="148"/>
      <c r="AP149" s="148"/>
      <c r="AQ149" s="148"/>
      <c r="AR149" s="148"/>
      <c r="AS149" s="148"/>
      <c r="AT149" s="148"/>
      <c r="AU149" s="631"/>
      <c r="AV149" s="650"/>
      <c r="AW149" s="650"/>
      <c r="AY149" s="681"/>
      <c r="AZ149" s="650"/>
      <c r="BA149" s="650"/>
      <c r="BB149" s="650"/>
      <c r="BC149" s="650"/>
      <c r="BD149" s="650"/>
      <c r="BE149" s="650"/>
      <c r="BF149" s="650"/>
      <c r="BG149" s="650"/>
      <c r="BH149" s="650"/>
      <c r="BI149" s="650"/>
      <c r="BJ149" s="785"/>
      <c r="BK149" s="785"/>
      <c r="BL149" s="785"/>
      <c r="BM149" s="785"/>
      <c r="BN149" s="785"/>
      <c r="BO149" s="785"/>
      <c r="BP149" s="785"/>
      <c r="BQ149" s="785"/>
      <c r="BR149" s="785"/>
      <c r="BS149" s="785"/>
      <c r="BT149" s="785"/>
      <c r="BU149" s="785"/>
      <c r="BV149" s="785"/>
      <c r="BW149" s="785"/>
      <c r="BX149" s="785"/>
      <c r="BY149" s="785"/>
      <c r="BZ149" s="785"/>
      <c r="CA149" s="785"/>
      <c r="CB149" s="785"/>
      <c r="CC149" s="785"/>
      <c r="CD149" s="785"/>
      <c r="CE149" s="785"/>
      <c r="CF149" s="785"/>
      <c r="CG149" s="785"/>
      <c r="CH149" s="650"/>
      <c r="CI149" s="650"/>
      <c r="CJ149" s="650"/>
      <c r="CK149" s="650"/>
      <c r="CL149" s="650"/>
      <c r="CM149" s="459"/>
      <c r="CN149" s="459"/>
      <c r="CO149" s="459"/>
      <c r="CP149" s="459"/>
      <c r="CQ149" s="459"/>
      <c r="CR149" s="459"/>
      <c r="CS149" s="674"/>
      <c r="CT149" s="1144"/>
      <c r="CU149" s="1147"/>
    </row>
    <row r="150" spans="1:99" ht="6.75" customHeight="1">
      <c r="A150" s="63">
        <v>1</v>
      </c>
      <c r="B150" s="149"/>
      <c r="C150" s="149"/>
      <c r="D150" s="149"/>
      <c r="E150" s="149"/>
      <c r="F150" s="164"/>
      <c r="G150" s="164"/>
      <c r="H150" s="164"/>
      <c r="I150" s="164"/>
      <c r="J150" s="164"/>
      <c r="K150" s="164"/>
      <c r="L150" s="164"/>
      <c r="M150" s="164"/>
      <c r="N150" s="164"/>
      <c r="O150" s="164"/>
      <c r="P150" s="164"/>
      <c r="Q150" s="164"/>
      <c r="R150" s="164"/>
      <c r="S150" s="164"/>
      <c r="T150" s="393"/>
      <c r="U150" s="393"/>
      <c r="V150" s="393"/>
      <c r="W150" s="393"/>
      <c r="X150" s="393"/>
      <c r="Y150" s="393"/>
      <c r="Z150" s="393"/>
      <c r="AA150" s="393"/>
      <c r="AB150" s="393"/>
      <c r="AC150" s="393"/>
      <c r="AD150" s="472"/>
      <c r="AE150" s="472"/>
      <c r="AF150" s="472"/>
      <c r="AG150" s="472"/>
      <c r="AH150" s="472"/>
      <c r="AI150" s="472"/>
      <c r="AJ150" s="472"/>
      <c r="AK150" s="472"/>
      <c r="AL150" s="472"/>
      <c r="AM150" s="472"/>
      <c r="AN150" s="472"/>
      <c r="AO150" s="472"/>
      <c r="AP150" s="472"/>
      <c r="AQ150" s="472"/>
      <c r="AR150" s="472"/>
      <c r="AS150" s="472"/>
      <c r="AT150" s="472"/>
      <c r="AU150" s="632"/>
      <c r="AV150" s="651"/>
      <c r="AW150" s="651"/>
      <c r="AY150" s="681"/>
      <c r="AZ150" s="650"/>
      <c r="BA150" s="650"/>
      <c r="BB150" s="650"/>
      <c r="BC150" s="650"/>
      <c r="BD150" s="650"/>
      <c r="BE150" s="650"/>
      <c r="BF150" s="650"/>
      <c r="BG150" s="650"/>
      <c r="BH150" s="650"/>
      <c r="BI150" s="650"/>
      <c r="BJ150" s="804"/>
      <c r="BK150" s="804"/>
      <c r="BL150" s="804"/>
      <c r="BM150" s="804"/>
      <c r="BN150" s="804"/>
      <c r="BO150" s="804"/>
      <c r="BP150" s="804"/>
      <c r="BQ150" s="804"/>
      <c r="BR150" s="804"/>
      <c r="BS150" s="804"/>
      <c r="BT150" s="804"/>
      <c r="BU150" s="804"/>
      <c r="BV150" s="804"/>
      <c r="BW150" s="804"/>
      <c r="BX150" s="804"/>
      <c r="BY150" s="804"/>
      <c r="BZ150" s="804"/>
      <c r="CA150" s="804"/>
      <c r="CB150" s="804"/>
      <c r="CC150" s="804"/>
      <c r="CD150" s="804"/>
      <c r="CE150" s="804"/>
      <c r="CF150" s="804"/>
      <c r="CG150" s="804"/>
      <c r="CH150" s="650"/>
      <c r="CI150" s="650"/>
      <c r="CJ150" s="650"/>
      <c r="CK150" s="650"/>
      <c r="CL150" s="650"/>
      <c r="CM150" s="1073"/>
      <c r="CN150" s="1073"/>
      <c r="CO150" s="1073"/>
      <c r="CP150" s="1073"/>
      <c r="CQ150" s="1073"/>
      <c r="CR150" s="1073"/>
      <c r="CS150" s="1117"/>
      <c r="CT150" s="1144"/>
      <c r="CU150" s="1147"/>
    </row>
    <row r="151" spans="1:99" ht="6.75" customHeight="1">
      <c r="A151" s="63"/>
      <c r="B151" s="149"/>
      <c r="C151" s="149"/>
      <c r="D151" s="149"/>
      <c r="E151" s="149"/>
      <c r="F151" s="164"/>
      <c r="G151" s="164"/>
      <c r="H151" s="164"/>
      <c r="I151" s="164"/>
      <c r="J151" s="164"/>
      <c r="K151" s="164"/>
      <c r="L151" s="164"/>
      <c r="M151" s="164"/>
      <c r="N151" s="164"/>
      <c r="O151" s="164"/>
      <c r="P151" s="164"/>
      <c r="Q151" s="164"/>
      <c r="R151" s="164"/>
      <c r="S151" s="164"/>
      <c r="T151" s="393"/>
      <c r="U151" s="393"/>
      <c r="V151" s="393"/>
      <c r="W151" s="393"/>
      <c r="X151" s="393"/>
      <c r="Y151" s="393"/>
      <c r="Z151" s="393"/>
      <c r="AA151" s="393"/>
      <c r="AB151" s="393"/>
      <c r="AC151" s="393"/>
      <c r="AD151" s="472"/>
      <c r="AE151" s="472"/>
      <c r="AF151" s="472"/>
      <c r="AG151" s="472"/>
      <c r="AH151" s="472"/>
      <c r="AI151" s="472"/>
      <c r="AJ151" s="472"/>
      <c r="AK151" s="472"/>
      <c r="AL151" s="472"/>
      <c r="AM151" s="472"/>
      <c r="AN151" s="472"/>
      <c r="AO151" s="472"/>
      <c r="AP151" s="472"/>
      <c r="AQ151" s="472"/>
      <c r="AR151" s="472"/>
      <c r="AS151" s="472"/>
      <c r="AT151" s="472"/>
      <c r="AU151" s="632"/>
      <c r="AV151" s="651"/>
      <c r="AW151" s="651"/>
      <c r="AY151" s="682"/>
      <c r="AZ151" s="650" t="s">
        <v>234</v>
      </c>
      <c r="BA151" s="650"/>
      <c r="BB151" s="650"/>
      <c r="BC151" s="650"/>
      <c r="BD151" s="650"/>
      <c r="BE151" s="650"/>
      <c r="BF151" s="652"/>
      <c r="BG151" s="652"/>
      <c r="BH151" s="652"/>
      <c r="BI151" s="652"/>
      <c r="BJ151" s="785"/>
      <c r="BK151" s="785"/>
      <c r="BL151" s="785"/>
      <c r="BM151" s="785"/>
      <c r="BN151" s="785"/>
      <c r="BO151" s="785"/>
      <c r="BP151" s="785"/>
      <c r="BQ151" s="785"/>
      <c r="BR151" s="785"/>
      <c r="BS151" s="785"/>
      <c r="BT151" s="785"/>
      <c r="BU151" s="785"/>
      <c r="BV151" s="785"/>
      <c r="BW151" s="785"/>
      <c r="BX151" s="785"/>
      <c r="BY151" s="785"/>
      <c r="BZ151" s="785"/>
      <c r="CA151" s="785"/>
      <c r="CB151" s="785"/>
      <c r="CC151" s="785"/>
      <c r="CD151" s="785"/>
      <c r="CE151" s="785"/>
      <c r="CF151" s="785"/>
      <c r="CG151" s="785"/>
      <c r="CH151" s="785"/>
      <c r="CI151" s="785"/>
      <c r="CJ151" s="785"/>
      <c r="CK151" s="785"/>
      <c r="CL151" s="785"/>
      <c r="CM151" s="785"/>
      <c r="CN151" s="785"/>
      <c r="CO151" s="785"/>
      <c r="CP151" s="785"/>
      <c r="CQ151" s="785"/>
      <c r="CR151" s="785"/>
      <c r="CS151" s="1118"/>
      <c r="CT151" s="1144"/>
      <c r="CU151" s="1147"/>
    </row>
    <row r="152" spans="1:99" ht="6.75" customHeight="1">
      <c r="A152" s="63">
        <v>2</v>
      </c>
      <c r="B152" s="149"/>
      <c r="C152" s="149"/>
      <c r="D152" s="149"/>
      <c r="E152" s="149"/>
      <c r="F152" s="164"/>
      <c r="G152" s="164"/>
      <c r="H152" s="164"/>
      <c r="I152" s="164"/>
      <c r="J152" s="164"/>
      <c r="K152" s="164"/>
      <c r="L152" s="164"/>
      <c r="M152" s="164"/>
      <c r="N152" s="164"/>
      <c r="O152" s="164"/>
      <c r="P152" s="164"/>
      <c r="Q152" s="164"/>
      <c r="R152" s="164"/>
      <c r="S152" s="164"/>
      <c r="T152" s="393"/>
      <c r="U152" s="393"/>
      <c r="V152" s="393"/>
      <c r="W152" s="393"/>
      <c r="X152" s="393"/>
      <c r="Y152" s="393"/>
      <c r="Z152" s="393"/>
      <c r="AA152" s="393"/>
      <c r="AB152" s="393"/>
      <c r="AC152" s="393"/>
      <c r="AD152" s="472"/>
      <c r="AE152" s="472"/>
      <c r="AF152" s="472"/>
      <c r="AG152" s="472"/>
      <c r="AH152" s="472"/>
      <c r="AI152" s="472"/>
      <c r="AJ152" s="472"/>
      <c r="AK152" s="472"/>
      <c r="AL152" s="472"/>
      <c r="AM152" s="472"/>
      <c r="AN152" s="472"/>
      <c r="AO152" s="472"/>
      <c r="AP152" s="472"/>
      <c r="AQ152" s="472"/>
      <c r="AR152" s="472"/>
      <c r="AS152" s="472"/>
      <c r="AT152" s="472"/>
      <c r="AU152" s="632"/>
      <c r="AV152" s="651"/>
      <c r="AW152" s="651"/>
      <c r="AY152" s="682"/>
      <c r="AZ152" s="650"/>
      <c r="BA152" s="650"/>
      <c r="BB152" s="650"/>
      <c r="BC152" s="650"/>
      <c r="BD152" s="650"/>
      <c r="BE152" s="650"/>
      <c r="BF152" s="652"/>
      <c r="BG152" s="652"/>
      <c r="BH152" s="652"/>
      <c r="BI152" s="652"/>
      <c r="BJ152" s="785"/>
      <c r="BK152" s="785"/>
      <c r="BL152" s="785"/>
      <c r="BM152" s="785"/>
      <c r="BN152" s="785"/>
      <c r="BO152" s="785"/>
      <c r="BP152" s="785"/>
      <c r="BQ152" s="785"/>
      <c r="BR152" s="785"/>
      <c r="BS152" s="785"/>
      <c r="BT152" s="785"/>
      <c r="BU152" s="785"/>
      <c r="BV152" s="785"/>
      <c r="BW152" s="785"/>
      <c r="BX152" s="785"/>
      <c r="BY152" s="785"/>
      <c r="BZ152" s="785"/>
      <c r="CA152" s="785"/>
      <c r="CB152" s="785"/>
      <c r="CC152" s="785"/>
      <c r="CD152" s="785"/>
      <c r="CE152" s="785"/>
      <c r="CF152" s="785"/>
      <c r="CG152" s="785"/>
      <c r="CH152" s="785"/>
      <c r="CI152" s="785"/>
      <c r="CJ152" s="785"/>
      <c r="CK152" s="785"/>
      <c r="CL152" s="785"/>
      <c r="CM152" s="785"/>
      <c r="CN152" s="785"/>
      <c r="CO152" s="785"/>
      <c r="CP152" s="785"/>
      <c r="CQ152" s="785"/>
      <c r="CR152" s="785"/>
      <c r="CS152" s="1118"/>
      <c r="CT152" s="1144"/>
      <c r="CU152" s="1147"/>
    </row>
    <row r="153" spans="1:99" ht="6.75" customHeight="1">
      <c r="A153" s="63"/>
      <c r="B153" s="149"/>
      <c r="C153" s="149"/>
      <c r="D153" s="149"/>
      <c r="E153" s="149"/>
      <c r="F153" s="164"/>
      <c r="G153" s="164"/>
      <c r="H153" s="164"/>
      <c r="I153" s="164"/>
      <c r="J153" s="164"/>
      <c r="K153" s="164"/>
      <c r="L153" s="164"/>
      <c r="M153" s="164"/>
      <c r="N153" s="164"/>
      <c r="O153" s="164"/>
      <c r="P153" s="164"/>
      <c r="Q153" s="164"/>
      <c r="R153" s="164"/>
      <c r="S153" s="164"/>
      <c r="T153" s="393"/>
      <c r="U153" s="393"/>
      <c r="V153" s="393"/>
      <c r="W153" s="393"/>
      <c r="X153" s="393"/>
      <c r="Y153" s="393"/>
      <c r="Z153" s="393"/>
      <c r="AA153" s="393"/>
      <c r="AB153" s="393"/>
      <c r="AC153" s="393"/>
      <c r="AD153" s="472"/>
      <c r="AE153" s="472"/>
      <c r="AF153" s="472"/>
      <c r="AG153" s="472"/>
      <c r="AH153" s="472"/>
      <c r="AI153" s="472"/>
      <c r="AJ153" s="472"/>
      <c r="AK153" s="472"/>
      <c r="AL153" s="472"/>
      <c r="AM153" s="472"/>
      <c r="AN153" s="472"/>
      <c r="AO153" s="472"/>
      <c r="AP153" s="472"/>
      <c r="AQ153" s="472"/>
      <c r="AR153" s="472"/>
      <c r="AS153" s="472"/>
      <c r="AT153" s="472"/>
      <c r="AU153" s="632"/>
      <c r="AV153" s="651"/>
      <c r="AW153" s="651"/>
      <c r="AY153" s="683"/>
      <c r="AZ153" s="714"/>
      <c r="BA153" s="714"/>
      <c r="BB153" s="714"/>
      <c r="BC153" s="714"/>
      <c r="BD153" s="714"/>
      <c r="BE153" s="714"/>
      <c r="BF153" s="784"/>
      <c r="BG153" s="784"/>
      <c r="BH153" s="784"/>
      <c r="BI153" s="784"/>
      <c r="BJ153" s="804"/>
      <c r="BK153" s="804"/>
      <c r="BL153" s="804"/>
      <c r="BM153" s="804"/>
      <c r="BN153" s="804"/>
      <c r="BO153" s="804"/>
      <c r="BP153" s="804"/>
      <c r="BQ153" s="804"/>
      <c r="BR153" s="804"/>
      <c r="BS153" s="804"/>
      <c r="BT153" s="804"/>
      <c r="BU153" s="804"/>
      <c r="BV153" s="804"/>
      <c r="BW153" s="804"/>
      <c r="BX153" s="804"/>
      <c r="BY153" s="804"/>
      <c r="BZ153" s="804"/>
      <c r="CA153" s="804"/>
      <c r="CB153" s="804"/>
      <c r="CC153" s="804"/>
      <c r="CD153" s="804"/>
      <c r="CE153" s="804"/>
      <c r="CF153" s="804"/>
      <c r="CG153" s="804"/>
      <c r="CH153" s="804"/>
      <c r="CI153" s="804"/>
      <c r="CJ153" s="804"/>
      <c r="CK153" s="804"/>
      <c r="CL153" s="804"/>
      <c r="CM153" s="804"/>
      <c r="CN153" s="804"/>
      <c r="CO153" s="804"/>
      <c r="CP153" s="804"/>
      <c r="CQ153" s="804"/>
      <c r="CR153" s="804"/>
      <c r="CS153" s="1119"/>
      <c r="CT153" s="1144"/>
      <c r="CU153" s="1147"/>
    </row>
    <row r="154" spans="1:99" ht="6.75" customHeight="1">
      <c r="A154" s="63">
        <v>3</v>
      </c>
      <c r="B154" s="149"/>
      <c r="C154" s="149"/>
      <c r="D154" s="149"/>
      <c r="E154" s="149"/>
      <c r="F154" s="164"/>
      <c r="G154" s="164"/>
      <c r="H154" s="164"/>
      <c r="I154" s="164"/>
      <c r="J154" s="164"/>
      <c r="K154" s="164"/>
      <c r="L154" s="164"/>
      <c r="M154" s="164"/>
      <c r="N154" s="164"/>
      <c r="O154" s="164"/>
      <c r="P154" s="164"/>
      <c r="Q154" s="164"/>
      <c r="R154" s="164"/>
      <c r="S154" s="164"/>
      <c r="T154" s="393"/>
      <c r="U154" s="393"/>
      <c r="V154" s="393"/>
      <c r="W154" s="393"/>
      <c r="X154" s="393"/>
      <c r="Y154" s="393"/>
      <c r="Z154" s="393"/>
      <c r="AA154" s="393"/>
      <c r="AB154" s="393"/>
      <c r="AC154" s="393"/>
      <c r="AD154" s="472"/>
      <c r="AE154" s="472"/>
      <c r="AF154" s="472"/>
      <c r="AG154" s="472"/>
      <c r="AH154" s="472"/>
      <c r="AI154" s="472"/>
      <c r="AJ154" s="472"/>
      <c r="AK154" s="472"/>
      <c r="AL154" s="472"/>
      <c r="AM154" s="472"/>
      <c r="AN154" s="472"/>
      <c r="AO154" s="472"/>
      <c r="AP154" s="472"/>
      <c r="AQ154" s="472"/>
      <c r="AR154" s="472"/>
      <c r="AS154" s="472"/>
      <c r="AT154" s="472"/>
      <c r="AU154" s="632"/>
      <c r="AV154" s="651"/>
      <c r="AW154" s="651"/>
      <c r="AY154" s="683"/>
      <c r="AZ154" s="715"/>
      <c r="BA154" s="715"/>
      <c r="BB154" s="746"/>
      <c r="BC154" s="746"/>
      <c r="BD154" s="746"/>
      <c r="BE154" s="746"/>
      <c r="BF154" s="746"/>
      <c r="BG154" s="746"/>
      <c r="BH154" s="746"/>
      <c r="BI154" s="746"/>
      <c r="BJ154" s="746"/>
      <c r="BK154" s="746"/>
      <c r="BL154" s="746"/>
      <c r="BM154" s="746"/>
      <c r="BN154" s="746"/>
      <c r="BO154" s="746"/>
      <c r="BP154" s="746"/>
      <c r="BQ154" s="746"/>
      <c r="BR154" s="746"/>
      <c r="BS154" s="746"/>
      <c r="BT154" s="746"/>
      <c r="BU154" s="746"/>
      <c r="BV154" s="746"/>
      <c r="BW154" s="746"/>
      <c r="BX154" s="746"/>
      <c r="BY154" s="746"/>
      <c r="BZ154" s="746"/>
      <c r="CA154" s="746"/>
      <c r="CB154" s="746"/>
      <c r="CC154" s="746"/>
      <c r="CD154" s="746"/>
      <c r="CE154" s="746"/>
      <c r="CF154" s="746"/>
      <c r="CG154" s="746"/>
      <c r="CH154" s="746"/>
      <c r="CI154" s="746"/>
      <c r="CJ154" s="746"/>
      <c r="CK154" s="746"/>
      <c r="CL154" s="746"/>
      <c r="CM154" s="746"/>
      <c r="CN154" s="746"/>
      <c r="CO154" s="746"/>
      <c r="CP154" s="746"/>
      <c r="CQ154" s="746"/>
      <c r="CR154" s="746"/>
      <c r="CS154" s="1120"/>
      <c r="CT154" s="1144"/>
      <c r="CU154" s="1147"/>
    </row>
    <row r="155" spans="1:99" ht="6.75" customHeight="1">
      <c r="A155" s="63"/>
      <c r="B155" s="149"/>
      <c r="C155" s="149"/>
      <c r="D155" s="149"/>
      <c r="E155" s="149"/>
      <c r="F155" s="164"/>
      <c r="G155" s="164"/>
      <c r="H155" s="164"/>
      <c r="I155" s="164"/>
      <c r="J155" s="164"/>
      <c r="K155" s="164"/>
      <c r="L155" s="164"/>
      <c r="M155" s="164"/>
      <c r="N155" s="164"/>
      <c r="O155" s="164"/>
      <c r="P155" s="164"/>
      <c r="Q155" s="164"/>
      <c r="R155" s="164"/>
      <c r="S155" s="164"/>
      <c r="T155" s="393"/>
      <c r="U155" s="393"/>
      <c r="V155" s="393"/>
      <c r="W155" s="393"/>
      <c r="X155" s="393"/>
      <c r="Y155" s="393"/>
      <c r="Z155" s="393"/>
      <c r="AA155" s="393"/>
      <c r="AB155" s="393"/>
      <c r="AC155" s="393"/>
      <c r="AD155" s="472"/>
      <c r="AE155" s="472"/>
      <c r="AF155" s="472"/>
      <c r="AG155" s="472"/>
      <c r="AH155" s="472"/>
      <c r="AI155" s="472"/>
      <c r="AJ155" s="472"/>
      <c r="AK155" s="472"/>
      <c r="AL155" s="472"/>
      <c r="AM155" s="472"/>
      <c r="AN155" s="472"/>
      <c r="AO155" s="472"/>
      <c r="AP155" s="472"/>
      <c r="AQ155" s="472"/>
      <c r="AR155" s="472"/>
      <c r="AS155" s="472"/>
      <c r="AT155" s="472"/>
      <c r="AU155" s="632"/>
      <c r="AV155" s="651"/>
      <c r="AW155" s="651"/>
      <c r="AY155" s="684"/>
      <c r="AZ155" s="118"/>
      <c r="BA155" s="118"/>
      <c r="BB155" s="118"/>
      <c r="BC155" s="118"/>
      <c r="BD155" s="118"/>
      <c r="BE155" s="118"/>
      <c r="BF155" s="118"/>
      <c r="BG155" s="118"/>
      <c r="BH155" s="118"/>
      <c r="BI155" s="118"/>
      <c r="BJ155" s="118"/>
      <c r="BK155" s="118"/>
      <c r="BL155" s="118"/>
      <c r="BM155" s="118"/>
      <c r="BN155" s="118"/>
      <c r="BO155" s="118"/>
      <c r="BP155" s="118"/>
      <c r="BQ155" s="118"/>
      <c r="BR155" s="118"/>
      <c r="BS155" s="118"/>
      <c r="BT155" s="118"/>
      <c r="BU155" s="118"/>
      <c r="BV155" s="118"/>
      <c r="BW155" s="118"/>
      <c r="BX155" s="118"/>
      <c r="BY155" s="118"/>
      <c r="BZ155" s="118"/>
      <c r="CA155" s="118"/>
      <c r="CB155" s="118"/>
      <c r="CC155" s="118"/>
      <c r="CD155" s="118"/>
      <c r="CE155" s="118"/>
      <c r="CF155" s="118"/>
      <c r="CG155" s="118"/>
      <c r="CH155" s="118"/>
      <c r="CI155" s="118"/>
      <c r="CJ155" s="118"/>
      <c r="CK155" s="118"/>
      <c r="CL155" s="118"/>
      <c r="CM155" s="118"/>
      <c r="CN155" s="118"/>
      <c r="CO155" s="118"/>
      <c r="CP155" s="118"/>
      <c r="CQ155" s="118"/>
      <c r="CR155" s="118"/>
      <c r="CS155" s="1121"/>
      <c r="CT155" s="1144"/>
    </row>
    <row r="156" spans="1:99" ht="6.75" customHeight="1">
      <c r="A156" s="63">
        <v>4</v>
      </c>
      <c r="B156" s="149"/>
      <c r="C156" s="149"/>
      <c r="D156" s="149"/>
      <c r="E156" s="149"/>
      <c r="F156" s="164"/>
      <c r="G156" s="164"/>
      <c r="H156" s="164"/>
      <c r="I156" s="164"/>
      <c r="J156" s="164"/>
      <c r="K156" s="164"/>
      <c r="L156" s="164"/>
      <c r="M156" s="164"/>
      <c r="N156" s="164"/>
      <c r="O156" s="164"/>
      <c r="P156" s="164"/>
      <c r="Q156" s="164"/>
      <c r="R156" s="164"/>
      <c r="S156" s="164"/>
      <c r="T156" s="393"/>
      <c r="U156" s="393"/>
      <c r="V156" s="393"/>
      <c r="W156" s="393"/>
      <c r="X156" s="393"/>
      <c r="Y156" s="393"/>
      <c r="Z156" s="393"/>
      <c r="AA156" s="393"/>
      <c r="AB156" s="393"/>
      <c r="AC156" s="393"/>
      <c r="AD156" s="472"/>
      <c r="AE156" s="472"/>
      <c r="AF156" s="472"/>
      <c r="AG156" s="472"/>
      <c r="AH156" s="472"/>
      <c r="AI156" s="472"/>
      <c r="AJ156" s="472"/>
      <c r="AK156" s="472"/>
      <c r="AL156" s="472"/>
      <c r="AM156" s="472"/>
      <c r="AN156" s="472"/>
      <c r="AO156" s="472"/>
      <c r="AP156" s="472"/>
      <c r="AQ156" s="472"/>
      <c r="AR156" s="472"/>
      <c r="AS156" s="472"/>
      <c r="AT156" s="472"/>
      <c r="AU156" s="632"/>
      <c r="AV156" s="651"/>
      <c r="AW156" s="651"/>
      <c r="AY156" s="685"/>
      <c r="AZ156" s="713" t="s">
        <v>389</v>
      </c>
      <c r="BA156" s="713"/>
      <c r="BB156" s="713"/>
      <c r="BC156" s="713"/>
      <c r="BD156" s="713"/>
      <c r="BE156" s="713"/>
      <c r="BF156" s="713"/>
      <c r="BG156" s="713"/>
      <c r="BH156" s="713"/>
      <c r="BI156" s="713"/>
      <c r="BJ156" s="713"/>
      <c r="BK156" s="713"/>
      <c r="BL156" s="713"/>
      <c r="BM156" s="713"/>
      <c r="BN156" s="713"/>
      <c r="BO156" s="713"/>
      <c r="BP156" s="713"/>
      <c r="BQ156" s="713"/>
      <c r="BR156" s="713"/>
      <c r="BS156" s="713"/>
      <c r="BT156" s="713"/>
      <c r="BU156" s="713"/>
      <c r="BV156" s="713"/>
      <c r="BW156" s="713"/>
      <c r="BX156" s="713"/>
      <c r="BY156" s="713"/>
      <c r="BZ156" s="713"/>
      <c r="CA156" s="713"/>
      <c r="CB156" s="713"/>
      <c r="CC156" s="713"/>
      <c r="CD156" s="713"/>
      <c r="CE156" s="713"/>
      <c r="CF156" s="713"/>
      <c r="CG156" s="713"/>
      <c r="CH156" s="713"/>
      <c r="CI156" s="713"/>
      <c r="CJ156" s="713"/>
      <c r="CK156" s="713"/>
      <c r="CL156" s="713"/>
      <c r="CM156" s="713"/>
      <c r="CN156" s="713"/>
      <c r="CO156" s="713"/>
      <c r="CP156" s="713"/>
      <c r="CQ156" s="713"/>
      <c r="CR156" s="713"/>
      <c r="CS156" s="1116"/>
      <c r="CT156" s="1144"/>
    </row>
    <row r="157" spans="1:99" ht="6.75" customHeight="1">
      <c r="A157" s="63"/>
      <c r="B157" s="149"/>
      <c r="C157" s="149"/>
      <c r="D157" s="149"/>
      <c r="E157" s="149"/>
      <c r="F157" s="164"/>
      <c r="G157" s="164"/>
      <c r="H157" s="164"/>
      <c r="I157" s="164"/>
      <c r="J157" s="164"/>
      <c r="K157" s="164"/>
      <c r="L157" s="164"/>
      <c r="M157" s="164"/>
      <c r="N157" s="164"/>
      <c r="O157" s="164"/>
      <c r="P157" s="164"/>
      <c r="Q157" s="164"/>
      <c r="R157" s="164"/>
      <c r="S157" s="164"/>
      <c r="T157" s="393"/>
      <c r="U157" s="393"/>
      <c r="V157" s="393"/>
      <c r="W157" s="393"/>
      <c r="X157" s="393"/>
      <c r="Y157" s="393"/>
      <c r="Z157" s="393"/>
      <c r="AA157" s="393"/>
      <c r="AB157" s="393"/>
      <c r="AC157" s="393"/>
      <c r="AD157" s="472"/>
      <c r="AE157" s="472"/>
      <c r="AF157" s="472"/>
      <c r="AG157" s="472"/>
      <c r="AH157" s="472"/>
      <c r="AI157" s="472"/>
      <c r="AJ157" s="472"/>
      <c r="AK157" s="472"/>
      <c r="AL157" s="472"/>
      <c r="AM157" s="472"/>
      <c r="AN157" s="472"/>
      <c r="AO157" s="472"/>
      <c r="AP157" s="472"/>
      <c r="AQ157" s="472"/>
      <c r="AR157" s="472"/>
      <c r="AS157" s="472"/>
      <c r="AT157" s="472"/>
      <c r="AU157" s="632"/>
      <c r="AV157" s="651"/>
      <c r="AW157" s="651"/>
      <c r="AY157" s="684"/>
      <c r="AZ157" s="713"/>
      <c r="BA157" s="713"/>
      <c r="BB157" s="713"/>
      <c r="BC157" s="713"/>
      <c r="BD157" s="713"/>
      <c r="BE157" s="713"/>
      <c r="BF157" s="713"/>
      <c r="BG157" s="713"/>
      <c r="BH157" s="713"/>
      <c r="BI157" s="713"/>
      <c r="BJ157" s="713"/>
      <c r="BK157" s="713"/>
      <c r="BL157" s="713"/>
      <c r="BM157" s="713"/>
      <c r="BN157" s="713"/>
      <c r="BO157" s="713"/>
      <c r="BP157" s="713"/>
      <c r="BQ157" s="713"/>
      <c r="BR157" s="713"/>
      <c r="BS157" s="713"/>
      <c r="BT157" s="713"/>
      <c r="BU157" s="713"/>
      <c r="BV157" s="713"/>
      <c r="BW157" s="713"/>
      <c r="BX157" s="713"/>
      <c r="BY157" s="713"/>
      <c r="BZ157" s="713"/>
      <c r="CA157" s="713"/>
      <c r="CB157" s="713"/>
      <c r="CC157" s="713"/>
      <c r="CD157" s="713"/>
      <c r="CE157" s="713"/>
      <c r="CF157" s="713"/>
      <c r="CG157" s="713"/>
      <c r="CH157" s="713"/>
      <c r="CI157" s="713"/>
      <c r="CJ157" s="713"/>
      <c r="CK157" s="713"/>
      <c r="CL157" s="713"/>
      <c r="CM157" s="713"/>
      <c r="CN157" s="713"/>
      <c r="CO157" s="713"/>
      <c r="CP157" s="713"/>
      <c r="CQ157" s="713"/>
      <c r="CR157" s="713"/>
      <c r="CS157" s="1116"/>
      <c r="CT157" s="1144"/>
    </row>
    <row r="158" spans="1:99" ht="6.75" customHeight="1">
      <c r="A158" s="63">
        <v>5</v>
      </c>
      <c r="B158" s="149"/>
      <c r="C158" s="149"/>
      <c r="D158" s="149"/>
      <c r="E158" s="149"/>
      <c r="F158" s="164"/>
      <c r="G158" s="164"/>
      <c r="H158" s="164"/>
      <c r="I158" s="164"/>
      <c r="J158" s="164"/>
      <c r="K158" s="164"/>
      <c r="L158" s="164"/>
      <c r="M158" s="164"/>
      <c r="N158" s="164"/>
      <c r="O158" s="164"/>
      <c r="P158" s="164"/>
      <c r="Q158" s="164"/>
      <c r="R158" s="164"/>
      <c r="S158" s="164"/>
      <c r="T158" s="393"/>
      <c r="U158" s="393"/>
      <c r="V158" s="393"/>
      <c r="W158" s="393"/>
      <c r="X158" s="393"/>
      <c r="Y158" s="393"/>
      <c r="Z158" s="393"/>
      <c r="AA158" s="393"/>
      <c r="AB158" s="393"/>
      <c r="AC158" s="393"/>
      <c r="AD158" s="472"/>
      <c r="AE158" s="472"/>
      <c r="AF158" s="472"/>
      <c r="AG158" s="472"/>
      <c r="AH158" s="472"/>
      <c r="AI158" s="472"/>
      <c r="AJ158" s="472"/>
      <c r="AK158" s="472"/>
      <c r="AL158" s="472"/>
      <c r="AM158" s="472"/>
      <c r="AN158" s="472"/>
      <c r="AO158" s="472"/>
      <c r="AP158" s="472"/>
      <c r="AQ158" s="472"/>
      <c r="AR158" s="472"/>
      <c r="AS158" s="472"/>
      <c r="AT158" s="472"/>
      <c r="AU158" s="632"/>
      <c r="AV158" s="651"/>
      <c r="AW158" s="651"/>
      <c r="AY158" s="682"/>
      <c r="AZ158" s="55"/>
      <c r="BA158" s="650" t="s">
        <v>328</v>
      </c>
      <c r="BB158" s="650"/>
      <c r="BC158" s="650"/>
      <c r="BD158" s="650"/>
      <c r="BE158" s="650"/>
      <c r="BF158" s="785"/>
      <c r="BG158" s="785"/>
      <c r="BH158" s="785"/>
      <c r="BI158" s="785"/>
      <c r="BJ158" s="785"/>
      <c r="BK158" s="785"/>
      <c r="BL158" s="785"/>
      <c r="BM158" s="785"/>
      <c r="BN158" s="785"/>
      <c r="BO158" s="785"/>
      <c r="BP158" s="785"/>
      <c r="BQ158" s="785"/>
      <c r="BR158" s="785"/>
      <c r="BS158" s="785"/>
      <c r="BT158" s="785"/>
      <c r="BU158" s="785"/>
      <c r="BV158" s="785"/>
      <c r="BW158" s="785"/>
      <c r="BX158" s="785"/>
      <c r="BY158" s="785"/>
      <c r="BZ158" s="785"/>
      <c r="CA158" s="785"/>
      <c r="CB158" s="785"/>
      <c r="CC158" s="785"/>
      <c r="CD158" s="785"/>
      <c r="CE158" s="785"/>
      <c r="CF158" s="785"/>
      <c r="CG158" s="785"/>
      <c r="CH158" s="785"/>
      <c r="CI158" s="785"/>
      <c r="CJ158" s="785"/>
      <c r="CK158" s="785"/>
      <c r="CL158" s="785"/>
      <c r="CM158" s="785"/>
      <c r="CN158" s="785"/>
      <c r="CO158" s="785"/>
      <c r="CP158" s="785"/>
      <c r="CQ158" s="785"/>
      <c r="CR158" s="785"/>
      <c r="CS158" s="1118"/>
      <c r="CT158" s="1144"/>
    </row>
    <row r="159" spans="1:99" ht="6.75" customHeight="1">
      <c r="A159" s="63"/>
      <c r="B159" s="149"/>
      <c r="C159" s="149"/>
      <c r="D159" s="149"/>
      <c r="E159" s="149"/>
      <c r="F159" s="164"/>
      <c r="G159" s="164"/>
      <c r="H159" s="164"/>
      <c r="I159" s="164"/>
      <c r="J159" s="164"/>
      <c r="K159" s="164"/>
      <c r="L159" s="164"/>
      <c r="M159" s="164"/>
      <c r="N159" s="164"/>
      <c r="O159" s="164"/>
      <c r="P159" s="164"/>
      <c r="Q159" s="164"/>
      <c r="R159" s="164"/>
      <c r="S159" s="164"/>
      <c r="T159" s="393"/>
      <c r="U159" s="393"/>
      <c r="V159" s="393"/>
      <c r="W159" s="393"/>
      <c r="X159" s="393"/>
      <c r="Y159" s="393"/>
      <c r="Z159" s="393"/>
      <c r="AA159" s="393"/>
      <c r="AB159" s="393"/>
      <c r="AC159" s="393"/>
      <c r="AD159" s="472"/>
      <c r="AE159" s="472"/>
      <c r="AF159" s="472"/>
      <c r="AG159" s="472"/>
      <c r="AH159" s="472"/>
      <c r="AI159" s="472"/>
      <c r="AJ159" s="472"/>
      <c r="AK159" s="472"/>
      <c r="AL159" s="472"/>
      <c r="AM159" s="472"/>
      <c r="AN159" s="472"/>
      <c r="AO159" s="472"/>
      <c r="AP159" s="472"/>
      <c r="AQ159" s="472"/>
      <c r="AR159" s="472"/>
      <c r="AS159" s="472"/>
      <c r="AT159" s="472"/>
      <c r="AU159" s="632"/>
      <c r="AV159" s="651"/>
      <c r="AW159" s="651"/>
      <c r="AY159" s="686"/>
      <c r="AZ159" s="716"/>
      <c r="BA159" s="547"/>
      <c r="BB159" s="547"/>
      <c r="BC159" s="547"/>
      <c r="BD159" s="547"/>
      <c r="BE159" s="547"/>
      <c r="BF159" s="786"/>
      <c r="BG159" s="786"/>
      <c r="BH159" s="786"/>
      <c r="BI159" s="786"/>
      <c r="BJ159" s="786"/>
      <c r="BK159" s="786"/>
      <c r="BL159" s="786"/>
      <c r="BM159" s="786"/>
      <c r="BN159" s="786"/>
      <c r="BO159" s="786"/>
      <c r="BP159" s="786"/>
      <c r="BQ159" s="786"/>
      <c r="BR159" s="786"/>
      <c r="BS159" s="786"/>
      <c r="BT159" s="786"/>
      <c r="BU159" s="786"/>
      <c r="BV159" s="786"/>
      <c r="BW159" s="786"/>
      <c r="BX159" s="786"/>
      <c r="BY159" s="786"/>
      <c r="BZ159" s="786"/>
      <c r="CA159" s="786"/>
      <c r="CB159" s="786"/>
      <c r="CC159" s="786"/>
      <c r="CD159" s="786"/>
      <c r="CE159" s="786"/>
      <c r="CF159" s="786"/>
      <c r="CG159" s="786"/>
      <c r="CH159" s="786"/>
      <c r="CI159" s="786"/>
      <c r="CJ159" s="786"/>
      <c r="CK159" s="786"/>
      <c r="CL159" s="786"/>
      <c r="CM159" s="786"/>
      <c r="CN159" s="786"/>
      <c r="CO159" s="786"/>
      <c r="CP159" s="786"/>
      <c r="CQ159" s="786"/>
      <c r="CR159" s="786"/>
      <c r="CS159" s="1122"/>
      <c r="CT159" s="1144"/>
    </row>
    <row r="160" spans="1:99" ht="6.75" customHeight="1">
      <c r="A160" s="63">
        <v>6</v>
      </c>
      <c r="B160" s="149"/>
      <c r="C160" s="149"/>
      <c r="D160" s="149"/>
      <c r="E160" s="149"/>
      <c r="F160" s="164"/>
      <c r="G160" s="164"/>
      <c r="H160" s="164"/>
      <c r="I160" s="164"/>
      <c r="J160" s="164"/>
      <c r="K160" s="164"/>
      <c r="L160" s="164"/>
      <c r="M160" s="164"/>
      <c r="N160" s="164"/>
      <c r="O160" s="164"/>
      <c r="P160" s="164"/>
      <c r="Q160" s="164"/>
      <c r="R160" s="164"/>
      <c r="S160" s="164"/>
      <c r="T160" s="393"/>
      <c r="U160" s="393"/>
      <c r="V160" s="393"/>
      <c r="W160" s="393"/>
      <c r="X160" s="393"/>
      <c r="Y160" s="393"/>
      <c r="Z160" s="393"/>
      <c r="AA160" s="393"/>
      <c r="AB160" s="393"/>
      <c r="AC160" s="393"/>
      <c r="AD160" s="472"/>
      <c r="AE160" s="472"/>
      <c r="AF160" s="472"/>
      <c r="AG160" s="472"/>
      <c r="AH160" s="472"/>
      <c r="AI160" s="472"/>
      <c r="AJ160" s="472"/>
      <c r="AK160" s="472"/>
      <c r="AL160" s="472"/>
      <c r="AM160" s="472"/>
      <c r="AN160" s="472"/>
      <c r="AO160" s="472"/>
      <c r="AP160" s="472"/>
      <c r="AQ160" s="472"/>
      <c r="AR160" s="472"/>
      <c r="AS160" s="472"/>
      <c r="AT160" s="472"/>
      <c r="AU160" s="632"/>
      <c r="AV160" s="651"/>
      <c r="AW160" s="651"/>
      <c r="AY160" s="505"/>
      <c r="AZ160" s="505"/>
      <c r="BA160" s="505"/>
      <c r="BB160" s="505"/>
      <c r="BC160" s="505"/>
      <c r="BD160" s="505"/>
      <c r="BE160" s="505"/>
      <c r="BF160" s="505"/>
      <c r="BG160" s="505"/>
      <c r="BH160" s="505"/>
      <c r="BI160" s="505"/>
      <c r="BJ160" s="505"/>
      <c r="BK160" s="505"/>
      <c r="BL160" s="505"/>
      <c r="BM160" s="505"/>
      <c r="BN160" s="505"/>
      <c r="BO160" s="505"/>
      <c r="BP160" s="505"/>
      <c r="BQ160" s="505"/>
      <c r="BR160" s="505"/>
      <c r="BS160" s="505"/>
      <c r="BT160" s="505"/>
      <c r="BU160" s="505"/>
      <c r="BV160" s="505"/>
      <c r="BW160" s="505"/>
      <c r="BX160" s="505"/>
      <c r="BY160" s="505"/>
      <c r="BZ160" s="505"/>
      <c r="CA160" s="505"/>
      <c r="CB160" s="505"/>
      <c r="CC160" s="505"/>
      <c r="CD160" s="505"/>
      <c r="CE160" s="505"/>
      <c r="CF160" s="505"/>
      <c r="CG160" s="505"/>
      <c r="CH160" s="505"/>
      <c r="CI160" s="505"/>
      <c r="CJ160" s="505"/>
      <c r="CK160" s="505"/>
      <c r="CL160" s="505"/>
      <c r="CM160" s="505"/>
      <c r="CN160" s="505"/>
      <c r="CO160" s="505"/>
      <c r="CP160" s="505"/>
      <c r="CQ160" s="505"/>
      <c r="CR160" s="505"/>
      <c r="CS160" s="505"/>
      <c r="CT160" s="1142"/>
    </row>
    <row r="161" spans="1:99" ht="6.75" customHeight="1">
      <c r="A161" s="63"/>
      <c r="B161" s="149"/>
      <c r="C161" s="149"/>
      <c r="D161" s="149"/>
      <c r="E161" s="149"/>
      <c r="F161" s="164"/>
      <c r="G161" s="164"/>
      <c r="H161" s="164"/>
      <c r="I161" s="164"/>
      <c r="J161" s="164"/>
      <c r="K161" s="164"/>
      <c r="L161" s="164"/>
      <c r="M161" s="164"/>
      <c r="N161" s="164"/>
      <c r="O161" s="164"/>
      <c r="P161" s="164"/>
      <c r="Q161" s="164"/>
      <c r="R161" s="164"/>
      <c r="S161" s="164"/>
      <c r="T161" s="393"/>
      <c r="U161" s="393"/>
      <c r="V161" s="393"/>
      <c r="W161" s="393"/>
      <c r="X161" s="393"/>
      <c r="Y161" s="393"/>
      <c r="Z161" s="393"/>
      <c r="AA161" s="393"/>
      <c r="AB161" s="393"/>
      <c r="AC161" s="393"/>
      <c r="AD161" s="472"/>
      <c r="AE161" s="472"/>
      <c r="AF161" s="472"/>
      <c r="AG161" s="472"/>
      <c r="AH161" s="472"/>
      <c r="AI161" s="472"/>
      <c r="AJ161" s="472"/>
      <c r="AK161" s="472"/>
      <c r="AL161" s="472"/>
      <c r="AM161" s="472"/>
      <c r="AN161" s="472"/>
      <c r="AO161" s="472"/>
      <c r="AP161" s="472"/>
      <c r="AQ161" s="472"/>
      <c r="AR161" s="472"/>
      <c r="AS161" s="472"/>
      <c r="AT161" s="472"/>
      <c r="AU161" s="632"/>
      <c r="AV161" s="651"/>
      <c r="AW161" s="651"/>
      <c r="AY161" s="678" t="s">
        <v>481</v>
      </c>
      <c r="AZ161" s="678"/>
      <c r="BA161" s="678"/>
      <c r="BB161" s="678"/>
      <c r="BC161" s="678"/>
      <c r="BD161" s="678"/>
      <c r="BE161" s="678"/>
      <c r="BF161" s="678"/>
      <c r="BG161" s="678"/>
      <c r="BH161" s="678"/>
      <c r="BI161" s="678"/>
      <c r="BJ161" s="678"/>
      <c r="BK161" s="678"/>
      <c r="BL161" s="678"/>
      <c r="BM161" s="678"/>
      <c r="BN161" s="678"/>
      <c r="BO161" s="678"/>
      <c r="BP161" s="678"/>
      <c r="BQ161" s="678"/>
      <c r="BR161" s="678"/>
      <c r="BS161" s="678"/>
      <c r="BT161" s="678"/>
      <c r="BU161" s="678"/>
      <c r="BV161" s="678"/>
      <c r="BW161" s="678"/>
      <c r="BX161" s="678"/>
      <c r="BY161" s="678"/>
      <c r="BZ161" s="678"/>
      <c r="CA161" s="678"/>
      <c r="CB161" s="678"/>
      <c r="CC161" s="678"/>
      <c r="CD161" s="678"/>
      <c r="CE161" s="678"/>
      <c r="CF161" s="678"/>
      <c r="CG161" s="678"/>
      <c r="CH161" s="678"/>
      <c r="CI161" s="678"/>
      <c r="CJ161" s="678"/>
      <c r="CK161" s="678"/>
      <c r="CL161" s="678"/>
      <c r="CM161" s="678"/>
      <c r="CN161" s="678"/>
      <c r="CO161" s="678"/>
      <c r="CP161" s="678"/>
      <c r="CQ161" s="678"/>
      <c r="CR161" s="678"/>
      <c r="CS161" s="678"/>
      <c r="CT161" s="1142"/>
      <c r="CU161" s="1147" t="s">
        <v>81</v>
      </c>
    </row>
    <row r="162" spans="1:99" ht="6.75" customHeight="1">
      <c r="A162" s="63">
        <v>7</v>
      </c>
      <c r="B162" s="149"/>
      <c r="C162" s="149"/>
      <c r="D162" s="149"/>
      <c r="E162" s="149"/>
      <c r="F162" s="164"/>
      <c r="G162" s="164"/>
      <c r="H162" s="164"/>
      <c r="I162" s="164"/>
      <c r="J162" s="164"/>
      <c r="K162" s="164"/>
      <c r="L162" s="164"/>
      <c r="M162" s="164"/>
      <c r="N162" s="164"/>
      <c r="O162" s="164"/>
      <c r="P162" s="164"/>
      <c r="Q162" s="164"/>
      <c r="R162" s="164"/>
      <c r="S162" s="164"/>
      <c r="T162" s="393"/>
      <c r="U162" s="393"/>
      <c r="V162" s="393"/>
      <c r="W162" s="393"/>
      <c r="X162" s="393"/>
      <c r="Y162" s="393"/>
      <c r="Z162" s="393"/>
      <c r="AA162" s="393"/>
      <c r="AB162" s="393"/>
      <c r="AC162" s="393"/>
      <c r="AD162" s="472"/>
      <c r="AE162" s="472"/>
      <c r="AF162" s="472"/>
      <c r="AG162" s="472"/>
      <c r="AH162" s="472"/>
      <c r="AI162" s="472"/>
      <c r="AJ162" s="472"/>
      <c r="AK162" s="472"/>
      <c r="AL162" s="472"/>
      <c r="AM162" s="472"/>
      <c r="AN162" s="472"/>
      <c r="AO162" s="472"/>
      <c r="AP162" s="472"/>
      <c r="AQ162" s="472"/>
      <c r="AR162" s="472"/>
      <c r="AS162" s="472"/>
      <c r="AT162" s="472"/>
      <c r="AU162" s="632"/>
      <c r="AV162" s="651"/>
      <c r="AW162" s="651"/>
      <c r="AY162" s="678"/>
      <c r="AZ162" s="678"/>
      <c r="BA162" s="678"/>
      <c r="BB162" s="678"/>
      <c r="BC162" s="678"/>
      <c r="BD162" s="678"/>
      <c r="BE162" s="678"/>
      <c r="BF162" s="678"/>
      <c r="BG162" s="678"/>
      <c r="BH162" s="678"/>
      <c r="BI162" s="678"/>
      <c r="BJ162" s="678"/>
      <c r="BK162" s="678"/>
      <c r="BL162" s="678"/>
      <c r="BM162" s="678"/>
      <c r="BN162" s="678"/>
      <c r="BO162" s="678"/>
      <c r="BP162" s="678"/>
      <c r="BQ162" s="678"/>
      <c r="BR162" s="678"/>
      <c r="BS162" s="678"/>
      <c r="BT162" s="678"/>
      <c r="BU162" s="678"/>
      <c r="BV162" s="678"/>
      <c r="BW162" s="678"/>
      <c r="BX162" s="678"/>
      <c r="BY162" s="678"/>
      <c r="BZ162" s="678"/>
      <c r="CA162" s="678"/>
      <c r="CB162" s="678"/>
      <c r="CC162" s="678"/>
      <c r="CD162" s="678"/>
      <c r="CE162" s="678"/>
      <c r="CF162" s="678"/>
      <c r="CG162" s="678"/>
      <c r="CH162" s="678"/>
      <c r="CI162" s="678"/>
      <c r="CJ162" s="678"/>
      <c r="CK162" s="678"/>
      <c r="CL162" s="678"/>
      <c r="CM162" s="678"/>
      <c r="CN162" s="678"/>
      <c r="CO162" s="678"/>
      <c r="CP162" s="678"/>
      <c r="CQ162" s="678"/>
      <c r="CR162" s="678"/>
      <c r="CS162" s="678"/>
      <c r="CT162" s="1142"/>
      <c r="CU162" s="1147"/>
    </row>
    <row r="163" spans="1:99" ht="6.75" customHeight="1">
      <c r="A163" s="63"/>
      <c r="B163" s="149"/>
      <c r="C163" s="149"/>
      <c r="D163" s="149"/>
      <c r="E163" s="149"/>
      <c r="F163" s="164"/>
      <c r="G163" s="164"/>
      <c r="H163" s="164"/>
      <c r="I163" s="164"/>
      <c r="J163" s="164"/>
      <c r="K163" s="164"/>
      <c r="L163" s="164"/>
      <c r="M163" s="164"/>
      <c r="N163" s="164"/>
      <c r="O163" s="164"/>
      <c r="P163" s="164"/>
      <c r="Q163" s="164"/>
      <c r="R163" s="164"/>
      <c r="S163" s="164"/>
      <c r="T163" s="393"/>
      <c r="U163" s="393"/>
      <c r="V163" s="393"/>
      <c r="W163" s="393"/>
      <c r="X163" s="393"/>
      <c r="Y163" s="393"/>
      <c r="Z163" s="393"/>
      <c r="AA163" s="393"/>
      <c r="AB163" s="393"/>
      <c r="AC163" s="393"/>
      <c r="AD163" s="472"/>
      <c r="AE163" s="472"/>
      <c r="AF163" s="472"/>
      <c r="AG163" s="472"/>
      <c r="AH163" s="472"/>
      <c r="AI163" s="472"/>
      <c r="AJ163" s="472"/>
      <c r="AK163" s="472"/>
      <c r="AL163" s="472"/>
      <c r="AM163" s="472"/>
      <c r="AN163" s="472"/>
      <c r="AO163" s="472"/>
      <c r="AP163" s="472"/>
      <c r="AQ163" s="472"/>
      <c r="AR163" s="472"/>
      <c r="AS163" s="472"/>
      <c r="AT163" s="472"/>
      <c r="AU163" s="632"/>
      <c r="AV163" s="651"/>
      <c r="AW163" s="651"/>
      <c r="BA163" s="733" t="s">
        <v>438</v>
      </c>
      <c r="BB163" s="733"/>
      <c r="BC163" s="733"/>
      <c r="BD163" s="733"/>
      <c r="BE163" s="733"/>
      <c r="BF163" s="733"/>
      <c r="BG163" s="733"/>
      <c r="BH163" s="733"/>
      <c r="BI163" s="733"/>
      <c r="BJ163" s="733"/>
      <c r="BK163" s="733"/>
      <c r="BL163" s="733"/>
      <c r="BM163" s="733"/>
      <c r="BN163" s="733"/>
      <c r="BO163" s="733"/>
      <c r="BP163" s="733"/>
      <c r="BQ163" s="733"/>
      <c r="BR163" s="733"/>
      <c r="BS163" s="733"/>
      <c r="BT163" s="733"/>
      <c r="BU163" s="733"/>
      <c r="BV163" s="733"/>
      <c r="BW163" s="733"/>
      <c r="BX163" s="733"/>
      <c r="BY163" s="733"/>
      <c r="BZ163" s="733"/>
      <c r="CA163" s="733"/>
      <c r="CB163" s="733"/>
      <c r="CC163" s="733"/>
      <c r="CD163" s="733"/>
      <c r="CE163" s="733"/>
      <c r="CF163" s="733"/>
      <c r="CG163" s="733"/>
      <c r="CH163" s="733"/>
      <c r="CI163" s="733"/>
      <c r="CJ163" s="733"/>
      <c r="CK163" s="733"/>
      <c r="CL163" s="733"/>
      <c r="CM163" s="733"/>
      <c r="CN163" s="733"/>
      <c r="CO163" s="733"/>
      <c r="CP163" s="733"/>
      <c r="CQ163" s="733"/>
      <c r="CR163" s="733"/>
      <c r="CS163" s="733"/>
      <c r="CT163" s="1142"/>
      <c r="CU163" s="1147"/>
    </row>
    <row r="164" spans="1:99" ht="6.75" customHeight="1">
      <c r="A164" s="63">
        <v>8</v>
      </c>
      <c r="B164" s="149"/>
      <c r="C164" s="149"/>
      <c r="D164" s="149"/>
      <c r="E164" s="149"/>
      <c r="F164" s="164"/>
      <c r="G164" s="164"/>
      <c r="H164" s="164"/>
      <c r="I164" s="164"/>
      <c r="J164" s="164"/>
      <c r="K164" s="164"/>
      <c r="L164" s="164"/>
      <c r="M164" s="164"/>
      <c r="N164" s="164"/>
      <c r="O164" s="164"/>
      <c r="P164" s="164"/>
      <c r="Q164" s="164"/>
      <c r="R164" s="164"/>
      <c r="S164" s="164"/>
      <c r="T164" s="393"/>
      <c r="U164" s="393"/>
      <c r="V164" s="393"/>
      <c r="W164" s="393"/>
      <c r="X164" s="393"/>
      <c r="Y164" s="393"/>
      <c r="Z164" s="393"/>
      <c r="AA164" s="393"/>
      <c r="AB164" s="393"/>
      <c r="AC164" s="393"/>
      <c r="AD164" s="472"/>
      <c r="AE164" s="472"/>
      <c r="AF164" s="472"/>
      <c r="AG164" s="472"/>
      <c r="AH164" s="472"/>
      <c r="AI164" s="472"/>
      <c r="AJ164" s="472"/>
      <c r="AK164" s="472"/>
      <c r="AL164" s="472"/>
      <c r="AM164" s="472"/>
      <c r="AN164" s="472"/>
      <c r="AO164" s="472"/>
      <c r="AP164" s="472"/>
      <c r="AQ164" s="472"/>
      <c r="AR164" s="472"/>
      <c r="AS164" s="472"/>
      <c r="AT164" s="472"/>
      <c r="AU164" s="632"/>
      <c r="AV164" s="651"/>
      <c r="AW164" s="651"/>
      <c r="BA164" s="733"/>
      <c r="BB164" s="733"/>
      <c r="BC164" s="733"/>
      <c r="BD164" s="733"/>
      <c r="BE164" s="733"/>
      <c r="BF164" s="733"/>
      <c r="BG164" s="733"/>
      <c r="BH164" s="733"/>
      <c r="BI164" s="733"/>
      <c r="BJ164" s="733"/>
      <c r="BK164" s="733"/>
      <c r="BL164" s="733"/>
      <c r="BM164" s="733"/>
      <c r="BN164" s="733"/>
      <c r="BO164" s="733"/>
      <c r="BP164" s="733"/>
      <c r="BQ164" s="733"/>
      <c r="BR164" s="733"/>
      <c r="BS164" s="733"/>
      <c r="BT164" s="733"/>
      <c r="BU164" s="733"/>
      <c r="BV164" s="733"/>
      <c r="BW164" s="733"/>
      <c r="BX164" s="733"/>
      <c r="BY164" s="733"/>
      <c r="BZ164" s="733"/>
      <c r="CA164" s="733"/>
      <c r="CB164" s="733"/>
      <c r="CC164" s="733"/>
      <c r="CD164" s="733"/>
      <c r="CE164" s="733"/>
      <c r="CF164" s="733"/>
      <c r="CG164" s="733"/>
      <c r="CH164" s="733"/>
      <c r="CI164" s="733"/>
      <c r="CJ164" s="733"/>
      <c r="CK164" s="733"/>
      <c r="CL164" s="733"/>
      <c r="CM164" s="733"/>
      <c r="CN164" s="733"/>
      <c r="CO164" s="733"/>
      <c r="CP164" s="733"/>
      <c r="CQ164" s="733"/>
      <c r="CR164" s="733"/>
      <c r="CS164" s="733"/>
      <c r="CT164" s="1142"/>
      <c r="CU164" s="1147"/>
    </row>
    <row r="165" spans="1:99" ht="6.75" customHeight="1">
      <c r="A165" s="63"/>
      <c r="B165" s="149"/>
      <c r="C165" s="149"/>
      <c r="D165" s="149"/>
      <c r="E165" s="149"/>
      <c r="F165" s="164"/>
      <c r="G165" s="164"/>
      <c r="H165" s="164"/>
      <c r="I165" s="164"/>
      <c r="J165" s="164"/>
      <c r="K165" s="164"/>
      <c r="L165" s="164"/>
      <c r="M165" s="164"/>
      <c r="N165" s="164"/>
      <c r="O165" s="164"/>
      <c r="P165" s="164"/>
      <c r="Q165" s="164"/>
      <c r="R165" s="164"/>
      <c r="S165" s="164"/>
      <c r="T165" s="393"/>
      <c r="U165" s="393"/>
      <c r="V165" s="393"/>
      <c r="W165" s="393"/>
      <c r="X165" s="393"/>
      <c r="Y165" s="393"/>
      <c r="Z165" s="393"/>
      <c r="AA165" s="393"/>
      <c r="AB165" s="393"/>
      <c r="AC165" s="393"/>
      <c r="AD165" s="472"/>
      <c r="AE165" s="472"/>
      <c r="AF165" s="472"/>
      <c r="AG165" s="472"/>
      <c r="AH165" s="472"/>
      <c r="AI165" s="472"/>
      <c r="AJ165" s="472"/>
      <c r="AK165" s="472"/>
      <c r="AL165" s="472"/>
      <c r="AM165" s="472"/>
      <c r="AN165" s="472"/>
      <c r="AO165" s="472"/>
      <c r="AP165" s="472"/>
      <c r="AQ165" s="472"/>
      <c r="AR165" s="472"/>
      <c r="AS165" s="472"/>
      <c r="AT165" s="472"/>
      <c r="AU165" s="632"/>
      <c r="AV165" s="651"/>
      <c r="AW165" s="651"/>
      <c r="BA165" s="733"/>
      <c r="BB165" s="733"/>
      <c r="BC165" s="733"/>
      <c r="BD165" s="733"/>
      <c r="BE165" s="733"/>
      <c r="BF165" s="733"/>
      <c r="BG165" s="733"/>
      <c r="BH165" s="733"/>
      <c r="BI165" s="733"/>
      <c r="BJ165" s="733"/>
      <c r="BK165" s="733"/>
      <c r="BL165" s="733"/>
      <c r="BM165" s="733"/>
      <c r="BN165" s="733"/>
      <c r="BO165" s="733"/>
      <c r="BP165" s="733"/>
      <c r="BQ165" s="733"/>
      <c r="BR165" s="733"/>
      <c r="BS165" s="733"/>
      <c r="BT165" s="733"/>
      <c r="BU165" s="733"/>
      <c r="BV165" s="733"/>
      <c r="BW165" s="733"/>
      <c r="BX165" s="733"/>
      <c r="BY165" s="733"/>
      <c r="BZ165" s="733"/>
      <c r="CA165" s="733"/>
      <c r="CB165" s="733"/>
      <c r="CC165" s="733"/>
      <c r="CD165" s="733"/>
      <c r="CE165" s="733"/>
      <c r="CF165" s="733"/>
      <c r="CG165" s="733"/>
      <c r="CH165" s="733"/>
      <c r="CI165" s="733"/>
      <c r="CJ165" s="733"/>
      <c r="CK165" s="733"/>
      <c r="CL165" s="733"/>
      <c r="CM165" s="733"/>
      <c r="CN165" s="733"/>
      <c r="CO165" s="733"/>
      <c r="CP165" s="733"/>
      <c r="CQ165" s="733"/>
      <c r="CR165" s="733"/>
      <c r="CS165" s="733"/>
      <c r="CT165" s="1142"/>
      <c r="CU165" s="1147"/>
    </row>
    <row r="166" spans="1:99" ht="6.75" customHeight="1">
      <c r="A166" s="63">
        <v>9</v>
      </c>
      <c r="B166" s="149"/>
      <c r="C166" s="149"/>
      <c r="D166" s="149"/>
      <c r="E166" s="149"/>
      <c r="F166" s="164"/>
      <c r="G166" s="164"/>
      <c r="H166" s="164"/>
      <c r="I166" s="164"/>
      <c r="J166" s="164"/>
      <c r="K166" s="164"/>
      <c r="L166" s="164"/>
      <c r="M166" s="164"/>
      <c r="N166" s="164"/>
      <c r="O166" s="164"/>
      <c r="P166" s="164"/>
      <c r="Q166" s="164"/>
      <c r="R166" s="164"/>
      <c r="S166" s="164"/>
      <c r="T166" s="393"/>
      <c r="U166" s="393"/>
      <c r="V166" s="393"/>
      <c r="W166" s="393"/>
      <c r="X166" s="393"/>
      <c r="Y166" s="393"/>
      <c r="Z166" s="393"/>
      <c r="AA166" s="393"/>
      <c r="AB166" s="393"/>
      <c r="AC166" s="393"/>
      <c r="AD166" s="472"/>
      <c r="AE166" s="472"/>
      <c r="AF166" s="472"/>
      <c r="AG166" s="472"/>
      <c r="AH166" s="472"/>
      <c r="AI166" s="472"/>
      <c r="AJ166" s="472"/>
      <c r="AK166" s="472"/>
      <c r="AL166" s="472"/>
      <c r="AM166" s="472"/>
      <c r="AN166" s="472"/>
      <c r="AO166" s="472"/>
      <c r="AP166" s="472"/>
      <c r="AQ166" s="472"/>
      <c r="AR166" s="472"/>
      <c r="AS166" s="472"/>
      <c r="AT166" s="472"/>
      <c r="AU166" s="632"/>
      <c r="AV166" s="651"/>
      <c r="AW166" s="651"/>
      <c r="BA166" s="733"/>
      <c r="BB166" s="733"/>
      <c r="BC166" s="733"/>
      <c r="BD166" s="733"/>
      <c r="BE166" s="733"/>
      <c r="BF166" s="733"/>
      <c r="BG166" s="733"/>
      <c r="BH166" s="733"/>
      <c r="BI166" s="733"/>
      <c r="BJ166" s="733"/>
      <c r="BK166" s="733"/>
      <c r="BL166" s="733"/>
      <c r="BM166" s="733"/>
      <c r="BN166" s="733"/>
      <c r="BO166" s="733"/>
      <c r="BP166" s="733"/>
      <c r="BQ166" s="733"/>
      <c r="BR166" s="733"/>
      <c r="BS166" s="733"/>
      <c r="BT166" s="733"/>
      <c r="BU166" s="733"/>
      <c r="BV166" s="733"/>
      <c r="BW166" s="733"/>
      <c r="BX166" s="733"/>
      <c r="BY166" s="733"/>
      <c r="BZ166" s="733"/>
      <c r="CA166" s="733"/>
      <c r="CB166" s="733"/>
      <c r="CC166" s="733"/>
      <c r="CD166" s="733"/>
      <c r="CE166" s="733"/>
      <c r="CF166" s="733"/>
      <c r="CG166" s="733"/>
      <c r="CH166" s="733"/>
      <c r="CI166" s="733"/>
      <c r="CJ166" s="733"/>
      <c r="CK166" s="733"/>
      <c r="CL166" s="733"/>
      <c r="CM166" s="733"/>
      <c r="CN166" s="733"/>
      <c r="CO166" s="733"/>
      <c r="CP166" s="733"/>
      <c r="CQ166" s="733"/>
      <c r="CR166" s="733"/>
      <c r="CS166" s="733"/>
      <c r="CT166" s="1142"/>
      <c r="CU166" s="1147"/>
    </row>
    <row r="167" spans="1:99" ht="6.75" customHeight="1">
      <c r="A167" s="63"/>
      <c r="B167" s="149"/>
      <c r="C167" s="149"/>
      <c r="D167" s="149"/>
      <c r="E167" s="149"/>
      <c r="F167" s="164"/>
      <c r="G167" s="164"/>
      <c r="H167" s="164"/>
      <c r="I167" s="164"/>
      <c r="J167" s="164"/>
      <c r="K167" s="164"/>
      <c r="L167" s="164"/>
      <c r="M167" s="164"/>
      <c r="N167" s="164"/>
      <c r="O167" s="164"/>
      <c r="P167" s="164"/>
      <c r="Q167" s="164"/>
      <c r="R167" s="164"/>
      <c r="S167" s="164"/>
      <c r="T167" s="393"/>
      <c r="U167" s="393"/>
      <c r="V167" s="393"/>
      <c r="W167" s="393"/>
      <c r="X167" s="393"/>
      <c r="Y167" s="393"/>
      <c r="Z167" s="393"/>
      <c r="AA167" s="393"/>
      <c r="AB167" s="393"/>
      <c r="AC167" s="393"/>
      <c r="AD167" s="472"/>
      <c r="AE167" s="472"/>
      <c r="AF167" s="472"/>
      <c r="AG167" s="472"/>
      <c r="AH167" s="472"/>
      <c r="AI167" s="472"/>
      <c r="AJ167" s="472"/>
      <c r="AK167" s="472"/>
      <c r="AL167" s="472"/>
      <c r="AM167" s="472"/>
      <c r="AN167" s="472"/>
      <c r="AO167" s="472"/>
      <c r="AP167" s="472"/>
      <c r="AQ167" s="472"/>
      <c r="AR167" s="472"/>
      <c r="AS167" s="472"/>
      <c r="AT167" s="472"/>
      <c r="AU167" s="632"/>
      <c r="AV167" s="651"/>
      <c r="AW167" s="651"/>
      <c r="BA167" s="733"/>
      <c r="BB167" s="733"/>
      <c r="BC167" s="733"/>
      <c r="BD167" s="733"/>
      <c r="BE167" s="733"/>
      <c r="BF167" s="733"/>
      <c r="BG167" s="733"/>
      <c r="BH167" s="733"/>
      <c r="BI167" s="733"/>
      <c r="BJ167" s="733"/>
      <c r="BK167" s="733"/>
      <c r="BL167" s="733"/>
      <c r="BM167" s="733"/>
      <c r="BN167" s="733"/>
      <c r="BO167" s="733"/>
      <c r="BP167" s="733"/>
      <c r="BQ167" s="733"/>
      <c r="BR167" s="733"/>
      <c r="BS167" s="733"/>
      <c r="BT167" s="733"/>
      <c r="BU167" s="733"/>
      <c r="BV167" s="733"/>
      <c r="BW167" s="733"/>
      <c r="BX167" s="733"/>
      <c r="BY167" s="733"/>
      <c r="BZ167" s="733"/>
      <c r="CA167" s="733"/>
      <c r="CB167" s="733"/>
      <c r="CC167" s="733"/>
      <c r="CD167" s="733"/>
      <c r="CE167" s="733"/>
      <c r="CF167" s="733"/>
      <c r="CG167" s="733"/>
      <c r="CH167" s="733"/>
      <c r="CI167" s="733"/>
      <c r="CJ167" s="733"/>
      <c r="CK167" s="733"/>
      <c r="CL167" s="733"/>
      <c r="CM167" s="733"/>
      <c r="CN167" s="733"/>
      <c r="CO167" s="733"/>
      <c r="CP167" s="733"/>
      <c r="CQ167" s="733"/>
      <c r="CR167" s="733"/>
      <c r="CS167" s="733"/>
      <c r="CT167" s="1142"/>
    </row>
    <row r="168" spans="1:99" ht="6.75" customHeight="1">
      <c r="A168" s="63">
        <v>10</v>
      </c>
      <c r="B168" s="149"/>
      <c r="C168" s="149"/>
      <c r="D168" s="149"/>
      <c r="E168" s="149"/>
      <c r="F168" s="164"/>
      <c r="G168" s="164"/>
      <c r="H168" s="164"/>
      <c r="I168" s="164"/>
      <c r="J168" s="164"/>
      <c r="K168" s="164"/>
      <c r="L168" s="164"/>
      <c r="M168" s="164"/>
      <c r="N168" s="164"/>
      <c r="O168" s="164"/>
      <c r="P168" s="164"/>
      <c r="Q168" s="164"/>
      <c r="R168" s="164"/>
      <c r="S168" s="164"/>
      <c r="T168" s="393"/>
      <c r="U168" s="393"/>
      <c r="V168" s="393"/>
      <c r="W168" s="393"/>
      <c r="X168" s="393"/>
      <c r="Y168" s="393"/>
      <c r="Z168" s="393"/>
      <c r="AA168" s="393"/>
      <c r="AB168" s="393"/>
      <c r="AC168" s="393"/>
      <c r="AD168" s="472"/>
      <c r="AE168" s="472"/>
      <c r="AF168" s="472"/>
      <c r="AG168" s="472"/>
      <c r="AH168" s="472"/>
      <c r="AI168" s="472"/>
      <c r="AJ168" s="472"/>
      <c r="AK168" s="472"/>
      <c r="AL168" s="472"/>
      <c r="AM168" s="472"/>
      <c r="AN168" s="472"/>
      <c r="AO168" s="472"/>
      <c r="AP168" s="472"/>
      <c r="AQ168" s="472"/>
      <c r="AR168" s="472"/>
      <c r="AS168" s="472"/>
      <c r="AT168" s="472"/>
      <c r="AU168" s="632"/>
      <c r="AV168" s="651"/>
      <c r="AW168" s="651"/>
      <c r="BA168" s="733"/>
      <c r="BB168" s="733"/>
      <c r="BC168" s="733"/>
      <c r="BD168" s="733"/>
      <c r="BE168" s="733"/>
      <c r="BF168" s="733"/>
      <c r="BG168" s="733"/>
      <c r="BH168" s="733"/>
      <c r="BI168" s="733"/>
      <c r="BJ168" s="733"/>
      <c r="BK168" s="733"/>
      <c r="BL168" s="733"/>
      <c r="BM168" s="733"/>
      <c r="BN168" s="733"/>
      <c r="BO168" s="733"/>
      <c r="BP168" s="733"/>
      <c r="BQ168" s="733"/>
      <c r="BR168" s="733"/>
      <c r="BS168" s="733"/>
      <c r="BT168" s="733"/>
      <c r="BU168" s="733"/>
      <c r="BV168" s="733"/>
      <c r="BW168" s="733"/>
      <c r="BX168" s="733"/>
      <c r="BY168" s="733"/>
      <c r="BZ168" s="733"/>
      <c r="CA168" s="733"/>
      <c r="CB168" s="733"/>
      <c r="CC168" s="733"/>
      <c r="CD168" s="733"/>
      <c r="CE168" s="733"/>
      <c r="CF168" s="733"/>
      <c r="CG168" s="733"/>
      <c r="CH168" s="733"/>
      <c r="CI168" s="733"/>
      <c r="CJ168" s="733"/>
      <c r="CK168" s="733"/>
      <c r="CL168" s="733"/>
      <c r="CM168" s="733"/>
      <c r="CN168" s="733"/>
      <c r="CO168" s="733"/>
      <c r="CP168" s="733"/>
      <c r="CQ168" s="733"/>
      <c r="CR168" s="733"/>
      <c r="CS168" s="733"/>
      <c r="CT168" s="1142"/>
    </row>
    <row r="169" spans="1:99" ht="6.75" customHeight="1">
      <c r="A169" s="63"/>
      <c r="B169" s="149"/>
      <c r="C169" s="149"/>
      <c r="D169" s="149"/>
      <c r="E169" s="149"/>
      <c r="F169" s="164"/>
      <c r="G169" s="164"/>
      <c r="H169" s="164"/>
      <c r="I169" s="164"/>
      <c r="J169" s="164"/>
      <c r="K169" s="164"/>
      <c r="L169" s="164"/>
      <c r="M169" s="164"/>
      <c r="N169" s="164"/>
      <c r="O169" s="164"/>
      <c r="P169" s="164"/>
      <c r="Q169" s="164"/>
      <c r="R169" s="164"/>
      <c r="S169" s="164"/>
      <c r="T169" s="393"/>
      <c r="U169" s="393"/>
      <c r="V169" s="393"/>
      <c r="W169" s="393"/>
      <c r="X169" s="393"/>
      <c r="Y169" s="393"/>
      <c r="Z169" s="393"/>
      <c r="AA169" s="393"/>
      <c r="AB169" s="393"/>
      <c r="AC169" s="393"/>
      <c r="AD169" s="472"/>
      <c r="AE169" s="472"/>
      <c r="AF169" s="472"/>
      <c r="AG169" s="472"/>
      <c r="AH169" s="472"/>
      <c r="AI169" s="472"/>
      <c r="AJ169" s="472"/>
      <c r="AK169" s="472"/>
      <c r="AL169" s="472"/>
      <c r="AM169" s="472"/>
      <c r="AN169" s="472"/>
      <c r="AO169" s="472"/>
      <c r="AP169" s="472"/>
      <c r="AQ169" s="472"/>
      <c r="AR169" s="472"/>
      <c r="AS169" s="472"/>
      <c r="AT169" s="472"/>
      <c r="AU169" s="632"/>
      <c r="AV169" s="651"/>
      <c r="AW169" s="651"/>
      <c r="BA169" s="732"/>
      <c r="BB169" s="732"/>
      <c r="BC169" s="732"/>
      <c r="BD169" s="732"/>
      <c r="BE169" s="732"/>
      <c r="BF169" s="732"/>
      <c r="BG169" s="732"/>
      <c r="BH169" s="732"/>
      <c r="BI169" s="732"/>
      <c r="BJ169" s="732"/>
      <c r="BK169" s="732"/>
      <c r="BL169" s="732"/>
      <c r="BM169" s="732"/>
      <c r="BN169" s="732"/>
      <c r="BO169" s="732"/>
      <c r="BP169" s="732"/>
      <c r="BQ169" s="732"/>
      <c r="BR169" s="732"/>
      <c r="BS169" s="732"/>
      <c r="BT169" s="732"/>
      <c r="BU169" s="732"/>
      <c r="BV169" s="732"/>
      <c r="BW169" s="732"/>
      <c r="BX169" s="732"/>
      <c r="BY169" s="732"/>
      <c r="BZ169" s="732"/>
      <c r="CA169" s="732"/>
      <c r="CB169" s="732"/>
      <c r="CC169" s="732"/>
      <c r="CD169" s="732"/>
      <c r="CE169" s="732"/>
      <c r="CF169" s="732"/>
      <c r="CG169" s="732"/>
      <c r="CH169" s="732"/>
      <c r="CI169" s="732"/>
      <c r="CJ169" s="732"/>
      <c r="CK169" s="732"/>
      <c r="CL169" s="732"/>
      <c r="CM169" s="732"/>
      <c r="CN169" s="732"/>
      <c r="CO169" s="732"/>
      <c r="CP169" s="732"/>
      <c r="CQ169" s="732"/>
      <c r="CR169" s="732"/>
      <c r="CS169" s="732"/>
      <c r="CT169" s="1142"/>
    </row>
    <row r="170" spans="1:99" ht="6.75" customHeight="1">
      <c r="A170" s="63">
        <v>11</v>
      </c>
      <c r="B170" s="149"/>
      <c r="C170" s="149"/>
      <c r="D170" s="149"/>
      <c r="E170" s="149"/>
      <c r="F170" s="164"/>
      <c r="G170" s="164"/>
      <c r="H170" s="164"/>
      <c r="I170" s="164"/>
      <c r="J170" s="164"/>
      <c r="K170" s="164"/>
      <c r="L170" s="164"/>
      <c r="M170" s="164"/>
      <c r="N170" s="164"/>
      <c r="O170" s="164"/>
      <c r="P170" s="164"/>
      <c r="Q170" s="164"/>
      <c r="R170" s="164"/>
      <c r="S170" s="164"/>
      <c r="T170" s="393"/>
      <c r="U170" s="393"/>
      <c r="V170" s="393"/>
      <c r="W170" s="393"/>
      <c r="X170" s="393"/>
      <c r="Y170" s="393"/>
      <c r="Z170" s="393"/>
      <c r="AA170" s="393"/>
      <c r="AB170" s="393"/>
      <c r="AC170" s="393"/>
      <c r="AD170" s="472"/>
      <c r="AE170" s="472"/>
      <c r="AF170" s="472"/>
      <c r="AG170" s="472"/>
      <c r="AH170" s="472"/>
      <c r="AI170" s="472"/>
      <c r="AJ170" s="472"/>
      <c r="AK170" s="472"/>
      <c r="AL170" s="472"/>
      <c r="AM170" s="472"/>
      <c r="AN170" s="472"/>
      <c r="AO170" s="472"/>
      <c r="AP170" s="472"/>
      <c r="AQ170" s="472"/>
      <c r="AR170" s="472"/>
      <c r="AS170" s="472"/>
      <c r="AT170" s="472"/>
      <c r="AU170" s="632"/>
      <c r="AV170" s="651"/>
      <c r="AW170" s="651"/>
      <c r="AY170" s="687"/>
      <c r="AZ170" s="717"/>
      <c r="BA170" s="717"/>
      <c r="BB170" s="717"/>
      <c r="BC170" s="717"/>
      <c r="BD170" s="717"/>
      <c r="BE170" s="717"/>
      <c r="BF170" s="717"/>
      <c r="BG170" s="717"/>
      <c r="BH170" s="717"/>
      <c r="BI170" s="717"/>
      <c r="BJ170" s="717"/>
      <c r="BK170" s="717"/>
      <c r="BL170" s="717"/>
      <c r="BM170" s="717"/>
      <c r="BN170" s="717"/>
      <c r="BO170" s="717"/>
      <c r="BP170" s="717"/>
      <c r="BQ170" s="717"/>
      <c r="BR170" s="717"/>
      <c r="BS170" s="717"/>
      <c r="BT170" s="717"/>
      <c r="BU170" s="717"/>
      <c r="BV170" s="717"/>
      <c r="BW170" s="717"/>
      <c r="BX170" s="717"/>
      <c r="BY170" s="717"/>
      <c r="BZ170" s="717"/>
      <c r="CA170" s="717"/>
      <c r="CB170" s="717"/>
      <c r="CC170" s="717"/>
      <c r="CD170" s="717"/>
      <c r="CE170" s="717"/>
      <c r="CF170" s="717"/>
      <c r="CG170" s="717"/>
      <c r="CH170" s="717"/>
      <c r="CI170" s="717"/>
      <c r="CJ170" s="717"/>
      <c r="CK170" s="717"/>
      <c r="CL170" s="717"/>
      <c r="CM170" s="717"/>
      <c r="CN170" s="717"/>
      <c r="CO170" s="717"/>
      <c r="CP170" s="717"/>
      <c r="CQ170" s="717"/>
      <c r="CR170" s="717"/>
      <c r="CS170" s="1123"/>
      <c r="CT170" s="1142"/>
      <c r="CU170" s="1147"/>
    </row>
    <row r="171" spans="1:99" ht="6.75" customHeight="1">
      <c r="A171" s="63"/>
      <c r="B171" s="149"/>
      <c r="C171" s="149"/>
      <c r="D171" s="149"/>
      <c r="E171" s="149"/>
      <c r="F171" s="164"/>
      <c r="G171" s="164"/>
      <c r="H171" s="164"/>
      <c r="I171" s="164"/>
      <c r="J171" s="164"/>
      <c r="K171" s="164"/>
      <c r="L171" s="164"/>
      <c r="M171" s="164"/>
      <c r="N171" s="164"/>
      <c r="O171" s="164"/>
      <c r="P171" s="164"/>
      <c r="Q171" s="164"/>
      <c r="R171" s="164"/>
      <c r="S171" s="164"/>
      <c r="T171" s="393"/>
      <c r="U171" s="393"/>
      <c r="V171" s="393"/>
      <c r="W171" s="393"/>
      <c r="X171" s="393"/>
      <c r="Y171" s="393"/>
      <c r="Z171" s="393"/>
      <c r="AA171" s="393"/>
      <c r="AB171" s="393"/>
      <c r="AC171" s="393"/>
      <c r="AD171" s="472"/>
      <c r="AE171" s="472"/>
      <c r="AF171" s="472"/>
      <c r="AG171" s="472"/>
      <c r="AH171" s="472"/>
      <c r="AI171" s="472"/>
      <c r="AJ171" s="472"/>
      <c r="AK171" s="472"/>
      <c r="AL171" s="472"/>
      <c r="AM171" s="472"/>
      <c r="AN171" s="472"/>
      <c r="AO171" s="472"/>
      <c r="AP171" s="472"/>
      <c r="AQ171" s="472"/>
      <c r="AR171" s="472"/>
      <c r="AS171" s="472"/>
      <c r="AT171" s="472"/>
      <c r="AU171" s="632"/>
      <c r="AV171" s="651"/>
      <c r="AW171" s="651"/>
      <c r="AY171" s="682"/>
      <c r="AZ171" s="444"/>
      <c r="BA171" s="673"/>
      <c r="BC171" s="767" t="s">
        <v>163</v>
      </c>
      <c r="BD171" s="767"/>
      <c r="BE171" s="767"/>
      <c r="BF171" s="767"/>
      <c r="BG171" s="767"/>
      <c r="BH171" s="767"/>
      <c r="BI171" s="767"/>
      <c r="BJ171" s="767"/>
      <c r="BK171" s="767"/>
      <c r="BL171" s="767"/>
      <c r="BM171" s="767"/>
      <c r="BN171" s="767"/>
      <c r="BO171" s="767"/>
      <c r="BP171" s="767"/>
      <c r="BQ171" s="767"/>
      <c r="BR171" s="767"/>
      <c r="BS171" s="767"/>
      <c r="BT171" s="767"/>
      <c r="BU171" s="767"/>
      <c r="BV171" s="767"/>
      <c r="BW171" s="713"/>
      <c r="BX171" s="713"/>
      <c r="CS171" s="907"/>
      <c r="CT171" s="1142"/>
    </row>
    <row r="172" spans="1:99" ht="6.75" customHeight="1">
      <c r="A172" s="63">
        <v>12</v>
      </c>
      <c r="B172" s="149"/>
      <c r="C172" s="149"/>
      <c r="D172" s="149"/>
      <c r="E172" s="149"/>
      <c r="F172" s="164"/>
      <c r="G172" s="164"/>
      <c r="H172" s="164"/>
      <c r="I172" s="164"/>
      <c r="J172" s="164"/>
      <c r="K172" s="164"/>
      <c r="L172" s="164"/>
      <c r="M172" s="164"/>
      <c r="N172" s="164"/>
      <c r="O172" s="164"/>
      <c r="P172" s="164"/>
      <c r="Q172" s="164"/>
      <c r="R172" s="164"/>
      <c r="S172" s="164"/>
      <c r="T172" s="393"/>
      <c r="U172" s="393"/>
      <c r="V172" s="393"/>
      <c r="W172" s="393"/>
      <c r="X172" s="393"/>
      <c r="Y172" s="393"/>
      <c r="Z172" s="393"/>
      <c r="AA172" s="393"/>
      <c r="AB172" s="393"/>
      <c r="AC172" s="393"/>
      <c r="AD172" s="472"/>
      <c r="AE172" s="472"/>
      <c r="AF172" s="472"/>
      <c r="AG172" s="472"/>
      <c r="AH172" s="472"/>
      <c r="AI172" s="472"/>
      <c r="AJ172" s="472"/>
      <c r="AK172" s="472"/>
      <c r="AL172" s="472"/>
      <c r="AM172" s="472"/>
      <c r="AN172" s="472"/>
      <c r="AO172" s="472"/>
      <c r="AP172" s="472"/>
      <c r="AQ172" s="472"/>
      <c r="AR172" s="472"/>
      <c r="AS172" s="472"/>
      <c r="AT172" s="472"/>
      <c r="AU172" s="632"/>
      <c r="AV172" s="651"/>
      <c r="AW172" s="651"/>
      <c r="AY172" s="682"/>
      <c r="AZ172" s="446"/>
      <c r="BA172" s="734"/>
      <c r="BC172" s="767"/>
      <c r="BD172" s="767"/>
      <c r="BE172" s="767"/>
      <c r="BF172" s="767"/>
      <c r="BG172" s="767"/>
      <c r="BH172" s="767"/>
      <c r="BI172" s="767"/>
      <c r="BJ172" s="767"/>
      <c r="BK172" s="767"/>
      <c r="BL172" s="767"/>
      <c r="BM172" s="767"/>
      <c r="BN172" s="767"/>
      <c r="BO172" s="767"/>
      <c r="BP172" s="767"/>
      <c r="BQ172" s="767"/>
      <c r="BR172" s="767"/>
      <c r="BS172" s="767"/>
      <c r="BT172" s="767"/>
      <c r="BU172" s="767"/>
      <c r="BV172" s="767"/>
      <c r="BW172" s="713"/>
      <c r="BX172" s="713"/>
      <c r="CQ172" s="505"/>
      <c r="CR172" s="505"/>
      <c r="CS172" s="907"/>
      <c r="CT172" s="1142"/>
    </row>
    <row r="173" spans="1:99" ht="6.75" customHeight="1">
      <c r="A173" s="63"/>
      <c r="B173" s="149"/>
      <c r="C173" s="149"/>
      <c r="D173" s="149"/>
      <c r="E173" s="149"/>
      <c r="F173" s="164"/>
      <c r="G173" s="164"/>
      <c r="H173" s="164"/>
      <c r="I173" s="164"/>
      <c r="J173" s="164"/>
      <c r="K173" s="164"/>
      <c r="L173" s="164"/>
      <c r="M173" s="164"/>
      <c r="N173" s="164"/>
      <c r="O173" s="164"/>
      <c r="P173" s="164"/>
      <c r="Q173" s="164"/>
      <c r="R173" s="164"/>
      <c r="S173" s="164"/>
      <c r="T173" s="393"/>
      <c r="U173" s="393"/>
      <c r="V173" s="393"/>
      <c r="W173" s="393"/>
      <c r="X173" s="393"/>
      <c r="Y173" s="393"/>
      <c r="Z173" s="393"/>
      <c r="AA173" s="393"/>
      <c r="AB173" s="393"/>
      <c r="AC173" s="393"/>
      <c r="AD173" s="472"/>
      <c r="AE173" s="472"/>
      <c r="AF173" s="472"/>
      <c r="AG173" s="472"/>
      <c r="AH173" s="472"/>
      <c r="AI173" s="472"/>
      <c r="AJ173" s="472"/>
      <c r="AK173" s="472"/>
      <c r="AL173" s="472"/>
      <c r="AM173" s="472"/>
      <c r="AN173" s="472"/>
      <c r="AO173" s="472"/>
      <c r="AP173" s="472"/>
      <c r="AQ173" s="472"/>
      <c r="AR173" s="472"/>
      <c r="AS173" s="472"/>
      <c r="AT173" s="472"/>
      <c r="AU173" s="632"/>
      <c r="AV173" s="651"/>
      <c r="AW173" s="651"/>
      <c r="AY173" s="686"/>
      <c r="AZ173" s="718"/>
      <c r="BA173" s="718"/>
      <c r="BB173" s="718"/>
      <c r="BC173" s="718"/>
      <c r="BD173" s="718"/>
      <c r="BE173" s="718"/>
      <c r="BF173" s="718"/>
      <c r="BG173" s="718"/>
      <c r="BH173" s="718"/>
      <c r="BI173" s="718"/>
      <c r="BJ173" s="718"/>
      <c r="BK173" s="718"/>
      <c r="BL173" s="718"/>
      <c r="BM173" s="718"/>
      <c r="BN173" s="718"/>
      <c r="BO173" s="718"/>
      <c r="BP173" s="718"/>
      <c r="BQ173" s="718"/>
      <c r="BR173" s="718"/>
      <c r="BS173" s="718"/>
      <c r="BT173" s="718"/>
      <c r="BU173" s="718"/>
      <c r="BV173" s="718"/>
      <c r="BW173" s="718"/>
      <c r="BX173" s="718"/>
      <c r="BY173" s="718"/>
      <c r="BZ173" s="718"/>
      <c r="CA173" s="718"/>
      <c r="CB173" s="718"/>
      <c r="CC173" s="718"/>
      <c r="CD173" s="718"/>
      <c r="CE173" s="718"/>
      <c r="CF173" s="718"/>
      <c r="CG173" s="718"/>
      <c r="CH173" s="718"/>
      <c r="CI173" s="718"/>
      <c r="CJ173" s="718"/>
      <c r="CK173" s="718"/>
      <c r="CL173" s="718"/>
      <c r="CM173" s="718"/>
      <c r="CN173" s="718"/>
      <c r="CO173" s="718"/>
      <c r="CP173" s="718"/>
      <c r="CQ173" s="718"/>
      <c r="CR173" s="718"/>
      <c r="CS173" s="1124"/>
      <c r="CT173" s="1142"/>
    </row>
    <row r="174" spans="1:99" ht="6.75" customHeight="1">
      <c r="A174" s="63" t="s">
        <v>332</v>
      </c>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472"/>
      <c r="AE174" s="472"/>
      <c r="AF174" s="472"/>
      <c r="AG174" s="472"/>
      <c r="AH174" s="472"/>
      <c r="AI174" s="472"/>
      <c r="AJ174" s="472"/>
      <c r="AK174" s="472"/>
      <c r="AL174" s="472"/>
      <c r="AM174" s="472"/>
      <c r="AN174" s="472"/>
      <c r="AO174" s="472"/>
      <c r="AP174" s="472"/>
      <c r="AQ174" s="472"/>
      <c r="AR174" s="472"/>
      <c r="AS174" s="472"/>
      <c r="AT174" s="472"/>
      <c r="AU174" s="632"/>
      <c r="AV174" s="651"/>
      <c r="AW174" s="651"/>
      <c r="AY174" s="682"/>
      <c r="AZ174" s="505"/>
      <c r="BA174" s="505"/>
      <c r="BB174" s="505"/>
      <c r="BC174" s="505"/>
      <c r="BD174" s="505"/>
      <c r="BE174" s="505"/>
      <c r="BF174" s="505"/>
      <c r="BG174" s="505"/>
      <c r="BH174" s="505"/>
      <c r="BI174" s="505"/>
      <c r="BJ174" s="505"/>
      <c r="BK174" s="505"/>
      <c r="BL174" s="505"/>
      <c r="BM174" s="505"/>
      <c r="BN174" s="505"/>
      <c r="BO174" s="505"/>
      <c r="BP174" s="505"/>
      <c r="BQ174" s="505"/>
      <c r="BR174" s="505"/>
      <c r="BS174" s="505"/>
      <c r="BT174" s="505"/>
      <c r="BU174" s="505"/>
      <c r="BV174" s="505"/>
      <c r="BW174" s="505"/>
      <c r="BX174" s="505"/>
      <c r="BY174" s="505"/>
      <c r="BZ174" s="505"/>
      <c r="CA174" s="505"/>
      <c r="CB174" s="505"/>
      <c r="CC174" s="505"/>
      <c r="CD174" s="505"/>
      <c r="CE174" s="505"/>
      <c r="CF174" s="505"/>
      <c r="CG174" s="505"/>
      <c r="CH174" s="505"/>
      <c r="CI174" s="505"/>
      <c r="CJ174" s="505"/>
      <c r="CK174" s="505"/>
      <c r="CL174" s="505"/>
      <c r="CM174" s="505"/>
      <c r="CN174" s="505"/>
      <c r="CO174" s="505"/>
      <c r="CP174" s="505"/>
      <c r="CQ174" s="505"/>
      <c r="CR174" s="505"/>
      <c r="CS174" s="907"/>
      <c r="CT174" s="1144"/>
    </row>
    <row r="175" spans="1:99" ht="6.75" customHeight="1">
      <c r="A175" s="63"/>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472"/>
      <c r="AE175" s="472"/>
      <c r="AF175" s="472"/>
      <c r="AG175" s="472"/>
      <c r="AH175" s="472"/>
      <c r="AI175" s="472"/>
      <c r="AJ175" s="472"/>
      <c r="AK175" s="472"/>
      <c r="AL175" s="472"/>
      <c r="AM175" s="472"/>
      <c r="AN175" s="472"/>
      <c r="AO175" s="472"/>
      <c r="AP175" s="472"/>
      <c r="AQ175" s="472"/>
      <c r="AR175" s="472"/>
      <c r="AS175" s="472"/>
      <c r="AT175" s="472"/>
      <c r="AU175" s="632"/>
      <c r="AV175" s="651"/>
      <c r="AW175" s="651"/>
      <c r="AY175" s="682"/>
      <c r="AZ175" s="444"/>
      <c r="BA175" s="673"/>
      <c r="BC175" s="767" t="s">
        <v>480</v>
      </c>
      <c r="BD175" s="767"/>
      <c r="BE175" s="767"/>
      <c r="BF175" s="767"/>
      <c r="BG175" s="767"/>
      <c r="BH175" s="767"/>
      <c r="BI175" s="767"/>
      <c r="BJ175" s="767"/>
      <c r="BK175" s="767"/>
      <c r="BL175" s="767"/>
      <c r="BM175" s="767"/>
      <c r="BN175" s="767"/>
      <c r="BO175" s="767"/>
      <c r="BP175" s="767"/>
      <c r="BQ175" s="767"/>
      <c r="BR175" s="767"/>
      <c r="BS175" s="767"/>
      <c r="BT175" s="767"/>
      <c r="BU175" s="767"/>
      <c r="BV175" s="767"/>
      <c r="BW175" s="505"/>
      <c r="CS175" s="907"/>
      <c r="CT175" s="1144"/>
    </row>
    <row r="176" spans="1:99" ht="6.75" customHeight="1">
      <c r="A176" s="63" t="s">
        <v>284</v>
      </c>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473">
        <f>SUM(AD150:AU175)</f>
        <v>0</v>
      </c>
      <c r="AE176" s="473"/>
      <c r="AF176" s="473"/>
      <c r="AG176" s="473"/>
      <c r="AH176" s="473"/>
      <c r="AI176" s="473"/>
      <c r="AJ176" s="473"/>
      <c r="AK176" s="473"/>
      <c r="AL176" s="473"/>
      <c r="AM176" s="473"/>
      <c r="AN176" s="473"/>
      <c r="AO176" s="473"/>
      <c r="AP176" s="473"/>
      <c r="AQ176" s="473"/>
      <c r="AR176" s="473"/>
      <c r="AS176" s="473"/>
      <c r="AT176" s="473"/>
      <c r="AU176" s="633"/>
      <c r="AV176" s="651"/>
      <c r="AW176" s="651"/>
      <c r="AY176" s="682"/>
      <c r="AZ176" s="446"/>
      <c r="BA176" s="734"/>
      <c r="BC176" s="767"/>
      <c r="BD176" s="767"/>
      <c r="BE176" s="767"/>
      <c r="BF176" s="767"/>
      <c r="BG176" s="767"/>
      <c r="BH176" s="767"/>
      <c r="BI176" s="767"/>
      <c r="BJ176" s="767"/>
      <c r="BK176" s="767"/>
      <c r="BL176" s="767"/>
      <c r="BM176" s="767"/>
      <c r="BN176" s="767"/>
      <c r="BO176" s="767"/>
      <c r="BP176" s="767"/>
      <c r="BQ176" s="767"/>
      <c r="BR176" s="767"/>
      <c r="BS176" s="767"/>
      <c r="BT176" s="767"/>
      <c r="BU176" s="767"/>
      <c r="BV176" s="767"/>
      <c r="BW176" s="505"/>
      <c r="CS176" s="907"/>
      <c r="CT176" s="1144"/>
    </row>
    <row r="177" spans="1:99" ht="6.75" customHeight="1">
      <c r="A177" s="64"/>
      <c r="B177" s="150"/>
      <c r="C177" s="150"/>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474"/>
      <c r="AE177" s="474"/>
      <c r="AF177" s="474"/>
      <c r="AG177" s="474"/>
      <c r="AH177" s="474"/>
      <c r="AI177" s="474"/>
      <c r="AJ177" s="474"/>
      <c r="AK177" s="474"/>
      <c r="AL177" s="474"/>
      <c r="AM177" s="474"/>
      <c r="AN177" s="474"/>
      <c r="AO177" s="474"/>
      <c r="AP177" s="474"/>
      <c r="AQ177" s="474"/>
      <c r="AR177" s="474"/>
      <c r="AS177" s="474"/>
      <c r="AT177" s="474"/>
      <c r="AU177" s="634"/>
      <c r="AV177" s="651"/>
      <c r="AW177" s="651"/>
      <c r="AY177" s="686"/>
      <c r="AZ177" s="718"/>
      <c r="BA177" s="718"/>
      <c r="BB177" s="718"/>
      <c r="BC177" s="718"/>
      <c r="BD177" s="718"/>
      <c r="BE177" s="718"/>
      <c r="BF177" s="718"/>
      <c r="BG177" s="718"/>
      <c r="BH177" s="718"/>
      <c r="BI177" s="718"/>
      <c r="BJ177" s="718"/>
      <c r="BK177" s="718"/>
      <c r="BL177" s="718"/>
      <c r="BM177" s="718"/>
      <c r="BN177" s="718"/>
      <c r="BO177" s="718"/>
      <c r="BP177" s="718"/>
      <c r="BQ177" s="718"/>
      <c r="BR177" s="718"/>
      <c r="BS177" s="718"/>
      <c r="BT177" s="718"/>
      <c r="BU177" s="718"/>
      <c r="BV177" s="718"/>
      <c r="BW177" s="718"/>
      <c r="BX177" s="718"/>
      <c r="BY177" s="718"/>
      <c r="BZ177" s="718"/>
      <c r="CA177" s="718"/>
      <c r="CB177" s="718"/>
      <c r="CC177" s="718"/>
      <c r="CD177" s="718"/>
      <c r="CE177" s="718"/>
      <c r="CF177" s="718"/>
      <c r="CG177" s="718"/>
      <c r="CH177" s="718"/>
      <c r="CI177" s="718"/>
      <c r="CJ177" s="718"/>
      <c r="CK177" s="718"/>
      <c r="CL177" s="718"/>
      <c r="CM177" s="718"/>
      <c r="CN177" s="718"/>
      <c r="CO177" s="718"/>
      <c r="CP177" s="718"/>
      <c r="CQ177" s="718"/>
      <c r="CR177" s="718"/>
      <c r="CS177" s="1124"/>
      <c r="CT177" s="1144"/>
    </row>
    <row r="178" spans="1:99" ht="6.75" customHeight="1">
      <c r="A178" s="65"/>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475"/>
      <c r="AE178" s="475"/>
      <c r="AF178" s="475"/>
      <c r="AG178" s="475"/>
      <c r="AH178" s="475"/>
      <c r="AI178" s="475"/>
      <c r="AJ178" s="475"/>
      <c r="AK178" s="475"/>
      <c r="AL178" s="475"/>
      <c r="AM178" s="475"/>
      <c r="AN178" s="475"/>
      <c r="AO178" s="475"/>
      <c r="AP178" s="475"/>
      <c r="AQ178" s="475"/>
      <c r="AR178" s="475"/>
      <c r="AS178" s="475"/>
      <c r="AT178" s="475"/>
      <c r="AU178" s="635"/>
      <c r="AV178" s="651"/>
      <c r="AW178" s="651"/>
      <c r="CT178" s="1144"/>
    </row>
    <row r="179" spans="1:99" ht="6.75" customHeight="1">
      <c r="BA179" s="735" t="s">
        <v>178</v>
      </c>
      <c r="BB179" s="735"/>
      <c r="BC179" s="735"/>
      <c r="BD179" s="735"/>
      <c r="BE179" s="735"/>
      <c r="BF179" s="735"/>
      <c r="BG179" s="735"/>
      <c r="BH179" s="735"/>
      <c r="BI179" s="735"/>
      <c r="BJ179" s="735"/>
      <c r="BK179" s="735"/>
      <c r="BL179" s="735"/>
      <c r="BM179" s="735"/>
      <c r="BN179" s="735"/>
      <c r="BO179" s="735"/>
      <c r="BP179" s="735"/>
      <c r="BQ179" s="735"/>
      <c r="BR179" s="735"/>
      <c r="BS179" s="735"/>
      <c r="BT179" s="735"/>
      <c r="BU179" s="735"/>
      <c r="BV179" s="735"/>
      <c r="BW179" s="735"/>
      <c r="BX179" s="735"/>
      <c r="BY179" s="735"/>
      <c r="BZ179" s="735"/>
      <c r="CA179" s="735"/>
      <c r="CB179" s="735"/>
      <c r="CC179" s="735"/>
      <c r="CD179" s="735"/>
      <c r="CE179" s="735"/>
      <c r="CF179" s="735"/>
      <c r="CG179" s="735"/>
      <c r="CH179" s="735"/>
      <c r="CI179" s="735"/>
      <c r="CJ179" s="735"/>
      <c r="CK179" s="735"/>
      <c r="CL179" s="735"/>
      <c r="CM179" s="735"/>
      <c r="CN179" s="735"/>
      <c r="CO179" s="735"/>
      <c r="CP179" s="735"/>
      <c r="CQ179" s="735"/>
      <c r="CR179" s="735"/>
      <c r="CS179" s="735"/>
      <c r="CT179" s="1144"/>
    </row>
    <row r="180" spans="1:99" ht="6.75" customHeight="1">
      <c r="A180" s="59" t="s">
        <v>4</v>
      </c>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59"/>
      <c r="AN180" s="59"/>
      <c r="AO180" s="59"/>
      <c r="AP180" s="59"/>
      <c r="AQ180" s="59"/>
      <c r="AR180" s="59"/>
      <c r="AS180" s="59"/>
      <c r="AT180" s="59"/>
      <c r="AU180" s="59"/>
      <c r="AV180" s="59"/>
      <c r="AW180" s="59"/>
      <c r="BA180" s="735"/>
      <c r="BB180" s="735"/>
      <c r="BC180" s="735"/>
      <c r="BD180" s="735"/>
      <c r="BE180" s="735"/>
      <c r="BF180" s="735"/>
      <c r="BG180" s="735"/>
      <c r="BH180" s="735"/>
      <c r="BI180" s="735"/>
      <c r="BJ180" s="735"/>
      <c r="BK180" s="735"/>
      <c r="BL180" s="735"/>
      <c r="BM180" s="735"/>
      <c r="BN180" s="735"/>
      <c r="BO180" s="735"/>
      <c r="BP180" s="735"/>
      <c r="BQ180" s="735"/>
      <c r="BR180" s="735"/>
      <c r="BS180" s="735"/>
      <c r="BT180" s="735"/>
      <c r="BU180" s="735"/>
      <c r="BV180" s="735"/>
      <c r="BW180" s="735"/>
      <c r="BX180" s="735"/>
      <c r="BY180" s="735"/>
      <c r="BZ180" s="735"/>
      <c r="CA180" s="735"/>
      <c r="CB180" s="735"/>
      <c r="CC180" s="735"/>
      <c r="CD180" s="735"/>
      <c r="CE180" s="735"/>
      <c r="CF180" s="735"/>
      <c r="CG180" s="735"/>
      <c r="CH180" s="735"/>
      <c r="CI180" s="735"/>
      <c r="CJ180" s="735"/>
      <c r="CK180" s="735"/>
      <c r="CL180" s="735"/>
      <c r="CM180" s="735"/>
      <c r="CN180" s="735"/>
      <c r="CO180" s="735"/>
      <c r="CP180" s="735"/>
      <c r="CQ180" s="735"/>
      <c r="CR180" s="735"/>
      <c r="CS180" s="735"/>
      <c r="CT180" s="1144"/>
      <c r="CU180" s="1149" t="s">
        <v>123</v>
      </c>
    </row>
    <row r="181" spans="1:99" ht="6.75" customHeight="1">
      <c r="A181" s="59"/>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59"/>
      <c r="AN181" s="59"/>
      <c r="AO181" s="59"/>
      <c r="AP181" s="59"/>
      <c r="AQ181" s="59"/>
      <c r="AR181" s="59"/>
      <c r="AS181" s="59"/>
      <c r="AT181" s="59"/>
      <c r="AU181" s="59"/>
      <c r="AV181" s="59"/>
      <c r="AW181" s="59"/>
      <c r="AY181" s="687"/>
      <c r="AZ181" s="717"/>
      <c r="BA181" s="717"/>
      <c r="BB181" s="717"/>
      <c r="BC181" s="717"/>
      <c r="BD181" s="717"/>
      <c r="BE181" s="717"/>
      <c r="BF181" s="717"/>
      <c r="BG181" s="717"/>
      <c r="BH181" s="717"/>
      <c r="BI181" s="717"/>
      <c r="BJ181" s="717"/>
      <c r="BK181" s="717"/>
      <c r="BL181" s="717"/>
      <c r="BM181" s="717"/>
      <c r="BN181" s="717"/>
      <c r="BO181" s="717"/>
      <c r="BP181" s="717"/>
      <c r="BQ181" s="717"/>
      <c r="BR181" s="717"/>
      <c r="BS181" s="717"/>
      <c r="BT181" s="717"/>
      <c r="BU181" s="717"/>
      <c r="BV181" s="717"/>
      <c r="BW181" s="717"/>
      <c r="BX181" s="717"/>
      <c r="BY181" s="717"/>
      <c r="BZ181" s="717"/>
      <c r="CA181" s="717"/>
      <c r="CB181" s="717"/>
      <c r="CC181" s="717"/>
      <c r="CD181" s="717"/>
      <c r="CE181" s="717"/>
      <c r="CF181" s="717"/>
      <c r="CG181" s="717"/>
      <c r="CH181" s="717"/>
      <c r="CI181" s="717"/>
      <c r="CJ181" s="717"/>
      <c r="CK181" s="717"/>
      <c r="CL181" s="717"/>
      <c r="CM181" s="717"/>
      <c r="CN181" s="717"/>
      <c r="CO181" s="717"/>
      <c r="CP181" s="717"/>
      <c r="CQ181" s="717"/>
      <c r="CR181" s="717"/>
      <c r="CS181" s="1123"/>
      <c r="CT181" s="1142"/>
      <c r="CU181" s="1149"/>
    </row>
    <row r="182" spans="1:99" ht="6.75" customHeight="1">
      <c r="A182" s="66" t="s">
        <v>333</v>
      </c>
      <c r="B182" s="152"/>
      <c r="C182" s="152"/>
      <c r="D182" s="152"/>
      <c r="E182" s="152"/>
      <c r="F182" s="152"/>
      <c r="G182" s="152"/>
      <c r="H182" s="152"/>
      <c r="I182" s="152"/>
      <c r="J182" s="152"/>
      <c r="K182" s="152"/>
      <c r="L182" s="152"/>
      <c r="M182" s="152"/>
      <c r="N182" s="152"/>
      <c r="O182" s="152"/>
      <c r="P182" s="152"/>
      <c r="Q182" s="152"/>
      <c r="R182" s="152" t="s">
        <v>334</v>
      </c>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c r="AP182" s="152"/>
      <c r="AQ182" s="152"/>
      <c r="AR182" s="152"/>
      <c r="AS182" s="152"/>
      <c r="AT182" s="152"/>
      <c r="AU182" s="636"/>
      <c r="AV182" s="649"/>
      <c r="AW182" s="649"/>
      <c r="AY182" s="682"/>
      <c r="AZ182" s="444"/>
      <c r="BA182" s="673"/>
      <c r="BB182" s="55" t="s">
        <v>64</v>
      </c>
      <c r="BC182" s="55"/>
      <c r="BD182" s="55"/>
      <c r="BE182" s="55"/>
      <c r="BF182" s="55"/>
      <c r="BG182" s="55"/>
      <c r="BH182" s="55"/>
      <c r="BI182" s="55"/>
      <c r="BJ182" s="55"/>
      <c r="BK182" s="55"/>
      <c r="BL182" s="55"/>
      <c r="BM182" s="55"/>
      <c r="BN182" s="55"/>
      <c r="BO182" s="55"/>
      <c r="BP182" s="55"/>
      <c r="BQ182" s="55"/>
      <c r="BR182" s="55"/>
      <c r="BS182" s="55"/>
      <c r="BT182" s="55"/>
      <c r="BU182" s="55"/>
      <c r="BV182" s="55"/>
      <c r="BW182" s="55"/>
      <c r="BX182" s="55"/>
      <c r="BY182" s="55"/>
      <c r="BZ182" s="55"/>
      <c r="CA182" s="55"/>
      <c r="CB182" s="55"/>
      <c r="CC182" s="55"/>
      <c r="CD182" s="55"/>
      <c r="CE182" s="55"/>
      <c r="CF182" s="55"/>
      <c r="CG182" s="55"/>
      <c r="CH182" s="55"/>
      <c r="CI182" s="55"/>
      <c r="CJ182" s="55"/>
      <c r="CK182" s="55"/>
      <c r="CL182" s="55"/>
      <c r="CM182" s="55"/>
      <c r="CN182" s="55"/>
      <c r="CO182" s="55"/>
      <c r="CP182" s="55"/>
      <c r="CQ182" s="55"/>
      <c r="CR182" s="55"/>
      <c r="CS182" s="1115"/>
      <c r="CT182" s="1142"/>
      <c r="CU182" s="1149"/>
    </row>
    <row r="183" spans="1:99" ht="6.75" customHeight="1">
      <c r="A183" s="63"/>
      <c r="B183" s="149"/>
      <c r="C183" s="149"/>
      <c r="D183" s="149"/>
      <c r="E183" s="149"/>
      <c r="F183" s="149"/>
      <c r="G183" s="149"/>
      <c r="H183" s="149"/>
      <c r="I183" s="149"/>
      <c r="J183" s="149"/>
      <c r="K183" s="149"/>
      <c r="L183" s="149"/>
      <c r="M183" s="149"/>
      <c r="N183" s="149"/>
      <c r="O183" s="149"/>
      <c r="P183" s="149"/>
      <c r="Q183" s="149"/>
      <c r="R183" s="149"/>
      <c r="S183" s="149"/>
      <c r="T183" s="149"/>
      <c r="U183" s="149"/>
      <c r="V183" s="149"/>
      <c r="W183" s="149"/>
      <c r="X183" s="149"/>
      <c r="Y183" s="149"/>
      <c r="Z183" s="149"/>
      <c r="AA183" s="149"/>
      <c r="AB183" s="149"/>
      <c r="AC183" s="149"/>
      <c r="AD183" s="149"/>
      <c r="AE183" s="149"/>
      <c r="AF183" s="149"/>
      <c r="AG183" s="149"/>
      <c r="AH183" s="149"/>
      <c r="AI183" s="149"/>
      <c r="AJ183" s="149"/>
      <c r="AK183" s="149"/>
      <c r="AL183" s="149"/>
      <c r="AM183" s="149"/>
      <c r="AN183" s="149"/>
      <c r="AO183" s="149"/>
      <c r="AP183" s="149"/>
      <c r="AQ183" s="149"/>
      <c r="AR183" s="149"/>
      <c r="AS183" s="149"/>
      <c r="AT183" s="149"/>
      <c r="AU183" s="637"/>
      <c r="AV183" s="649"/>
      <c r="AW183" s="649"/>
      <c r="AY183" s="682"/>
      <c r="AZ183" s="446"/>
      <c r="BA183" s="734"/>
      <c r="BB183" s="55"/>
      <c r="BC183" s="55"/>
      <c r="BD183" s="55"/>
      <c r="BE183" s="55"/>
      <c r="BF183" s="55"/>
      <c r="BG183" s="55"/>
      <c r="BH183" s="55"/>
      <c r="BI183" s="55"/>
      <c r="BJ183" s="55"/>
      <c r="BK183" s="55"/>
      <c r="BL183" s="55"/>
      <c r="BM183" s="55"/>
      <c r="BN183" s="55"/>
      <c r="BO183" s="55"/>
      <c r="BP183" s="55"/>
      <c r="BQ183" s="55"/>
      <c r="BR183" s="55"/>
      <c r="BS183" s="55"/>
      <c r="BT183" s="55"/>
      <c r="BU183" s="55"/>
      <c r="BV183" s="55"/>
      <c r="BW183" s="55"/>
      <c r="BX183" s="55"/>
      <c r="BY183" s="55"/>
      <c r="BZ183" s="55"/>
      <c r="CA183" s="55"/>
      <c r="CB183" s="55"/>
      <c r="CC183" s="55"/>
      <c r="CD183" s="55"/>
      <c r="CE183" s="55"/>
      <c r="CF183" s="55"/>
      <c r="CG183" s="55"/>
      <c r="CH183" s="55"/>
      <c r="CI183" s="55"/>
      <c r="CJ183" s="55"/>
      <c r="CK183" s="55"/>
      <c r="CL183" s="55"/>
      <c r="CM183" s="55"/>
      <c r="CN183" s="55"/>
      <c r="CO183" s="55"/>
      <c r="CP183" s="55"/>
      <c r="CQ183" s="55"/>
      <c r="CR183" s="55"/>
      <c r="CS183" s="1115"/>
      <c r="CT183" s="1142"/>
      <c r="CU183" s="1149"/>
    </row>
    <row r="184" spans="1:99" ht="6.75" customHeight="1">
      <c r="A184" s="67" t="str">
        <f>IF(ISNA(VLOOKUP(1,計算!$I$165:$J$173,2,0)),"",VLOOKUP(1,計算!$I$165:$J$173,2,0))</f>
        <v/>
      </c>
      <c r="B184" s="153"/>
      <c r="C184" s="153"/>
      <c r="D184" s="153"/>
      <c r="E184" s="153"/>
      <c r="F184" s="153"/>
      <c r="G184" s="153"/>
      <c r="H184" s="153"/>
      <c r="I184" s="153"/>
      <c r="J184" s="153"/>
      <c r="K184" s="153"/>
      <c r="L184" s="153"/>
      <c r="M184" s="153"/>
      <c r="N184" s="153"/>
      <c r="O184" s="153"/>
      <c r="P184" s="153"/>
      <c r="Q184" s="153"/>
      <c r="R184" s="199"/>
      <c r="S184" s="199"/>
      <c r="T184" s="199"/>
      <c r="U184" s="199"/>
      <c r="V184" s="199"/>
      <c r="W184" s="199"/>
      <c r="X184" s="199"/>
      <c r="Y184" s="199"/>
      <c r="Z184" s="199"/>
      <c r="AA184" s="199"/>
      <c r="AB184" s="199"/>
      <c r="AC184" s="199"/>
      <c r="AD184" s="199"/>
      <c r="AE184" s="199"/>
      <c r="AF184" s="199"/>
      <c r="AG184" s="199"/>
      <c r="AH184" s="199"/>
      <c r="AI184" s="199"/>
      <c r="AJ184" s="199"/>
      <c r="AK184" s="199"/>
      <c r="AL184" s="199"/>
      <c r="AM184" s="199"/>
      <c r="AN184" s="199"/>
      <c r="AO184" s="199"/>
      <c r="AP184" s="199"/>
      <c r="AQ184" s="199"/>
      <c r="AR184" s="199"/>
      <c r="AS184" s="199"/>
      <c r="AT184" s="199"/>
      <c r="AU184" s="630"/>
      <c r="AV184" s="649"/>
      <c r="AW184" s="649"/>
      <c r="AY184" s="682"/>
      <c r="AZ184" s="505"/>
      <c r="BA184" s="505"/>
      <c r="BB184" s="55"/>
      <c r="BC184" s="118"/>
      <c r="BD184" s="118"/>
      <c r="BE184" s="118"/>
      <c r="BF184" s="118"/>
      <c r="BG184" s="118"/>
      <c r="BH184" s="118"/>
      <c r="BI184" s="118"/>
      <c r="BJ184" s="118"/>
      <c r="BK184" s="118"/>
      <c r="BL184" s="118"/>
      <c r="BM184" s="118"/>
      <c r="BN184" s="118"/>
      <c r="BO184" s="118"/>
      <c r="BP184" s="118"/>
      <c r="BQ184" s="118"/>
      <c r="BR184" s="118"/>
      <c r="BS184" s="118"/>
      <c r="BT184" s="118"/>
      <c r="BU184" s="118"/>
      <c r="BV184" s="118"/>
      <c r="BW184" s="118"/>
      <c r="BX184" s="118"/>
      <c r="BY184" s="118"/>
      <c r="BZ184" s="118"/>
      <c r="CA184" s="118"/>
      <c r="CB184" s="118"/>
      <c r="CC184" s="118"/>
      <c r="CD184" s="118"/>
      <c r="CE184" s="118"/>
      <c r="CF184" s="118"/>
      <c r="CG184" s="118"/>
      <c r="CH184" s="118"/>
      <c r="CI184" s="118"/>
      <c r="CJ184" s="118"/>
      <c r="CK184" s="118"/>
      <c r="CL184" s="118"/>
      <c r="CM184" s="118"/>
      <c r="CN184" s="118"/>
      <c r="CO184" s="118"/>
      <c r="CP184" s="118"/>
      <c r="CQ184" s="118"/>
      <c r="CR184" s="118"/>
      <c r="CS184" s="1107"/>
      <c r="CT184" s="1142"/>
      <c r="CU184" s="1149"/>
    </row>
    <row r="185" spans="1:99" ht="6.75" customHeight="1">
      <c r="A185" s="67"/>
      <c r="B185" s="153"/>
      <c r="C185" s="153"/>
      <c r="D185" s="153"/>
      <c r="E185" s="153"/>
      <c r="F185" s="153"/>
      <c r="G185" s="153"/>
      <c r="H185" s="153"/>
      <c r="I185" s="153"/>
      <c r="J185" s="153"/>
      <c r="K185" s="153"/>
      <c r="L185" s="153"/>
      <c r="M185" s="153"/>
      <c r="N185" s="153"/>
      <c r="O185" s="153"/>
      <c r="P185" s="153"/>
      <c r="Q185" s="153"/>
      <c r="R185" s="199"/>
      <c r="S185" s="199"/>
      <c r="T185" s="199"/>
      <c r="U185" s="199"/>
      <c r="V185" s="199"/>
      <c r="W185" s="199"/>
      <c r="X185" s="199"/>
      <c r="Y185" s="199"/>
      <c r="Z185" s="199"/>
      <c r="AA185" s="199"/>
      <c r="AB185" s="199"/>
      <c r="AC185" s="199"/>
      <c r="AD185" s="199"/>
      <c r="AE185" s="199"/>
      <c r="AF185" s="199"/>
      <c r="AG185" s="199"/>
      <c r="AH185" s="199"/>
      <c r="AI185" s="199"/>
      <c r="AJ185" s="199"/>
      <c r="AK185" s="199"/>
      <c r="AL185" s="199"/>
      <c r="AM185" s="199"/>
      <c r="AN185" s="199"/>
      <c r="AO185" s="199"/>
      <c r="AP185" s="199"/>
      <c r="AQ185" s="199"/>
      <c r="AR185" s="199"/>
      <c r="AS185" s="199"/>
      <c r="AT185" s="199"/>
      <c r="AU185" s="630"/>
      <c r="AV185" s="649"/>
      <c r="AW185" s="649"/>
      <c r="AY185" s="682"/>
      <c r="AZ185" s="505"/>
      <c r="BA185" s="505"/>
      <c r="BB185" s="118"/>
      <c r="BC185" s="118"/>
      <c r="BD185" s="118"/>
      <c r="BE185" s="118"/>
      <c r="BF185" s="118"/>
      <c r="BG185" s="118"/>
      <c r="BH185" s="118"/>
      <c r="BI185" s="118"/>
      <c r="BJ185" s="118"/>
      <c r="BK185" s="118"/>
      <c r="BL185" s="118"/>
      <c r="BM185" s="118"/>
      <c r="BN185" s="118"/>
      <c r="BO185" s="118"/>
      <c r="BP185" s="118"/>
      <c r="BQ185" s="118"/>
      <c r="BR185" s="118"/>
      <c r="BS185" s="118"/>
      <c r="BT185" s="118"/>
      <c r="BU185" s="118"/>
      <c r="BV185" s="118"/>
      <c r="BW185" s="118"/>
      <c r="BX185" s="118"/>
      <c r="BY185" s="118"/>
      <c r="BZ185" s="118"/>
      <c r="CA185" s="118"/>
      <c r="CB185" s="118"/>
      <c r="CC185" s="118"/>
      <c r="CD185" s="118"/>
      <c r="CE185" s="118"/>
      <c r="CF185" s="118"/>
      <c r="CG185" s="118"/>
      <c r="CH185" s="118"/>
      <c r="CI185" s="118"/>
      <c r="CJ185" s="118"/>
      <c r="CK185" s="118"/>
      <c r="CL185" s="118"/>
      <c r="CM185" s="118"/>
      <c r="CN185" s="118"/>
      <c r="CO185" s="118"/>
      <c r="CP185" s="118"/>
      <c r="CQ185" s="118"/>
      <c r="CR185" s="118"/>
      <c r="CS185" s="1107"/>
      <c r="CT185" s="1144"/>
      <c r="CU185" s="1149"/>
    </row>
    <row r="186" spans="1:99" ht="6.75" customHeight="1">
      <c r="A186" s="67"/>
      <c r="B186" s="153"/>
      <c r="C186" s="153"/>
      <c r="D186" s="153"/>
      <c r="E186" s="153"/>
      <c r="F186" s="153"/>
      <c r="G186" s="153"/>
      <c r="H186" s="153"/>
      <c r="I186" s="153"/>
      <c r="J186" s="153"/>
      <c r="K186" s="153"/>
      <c r="L186" s="153"/>
      <c r="M186" s="153"/>
      <c r="N186" s="153"/>
      <c r="O186" s="153"/>
      <c r="P186" s="153"/>
      <c r="Q186" s="153"/>
      <c r="R186" s="199"/>
      <c r="S186" s="199"/>
      <c r="T186" s="199"/>
      <c r="U186" s="199"/>
      <c r="V186" s="199"/>
      <c r="W186" s="199"/>
      <c r="X186" s="199"/>
      <c r="Y186" s="199"/>
      <c r="Z186" s="199"/>
      <c r="AA186" s="199"/>
      <c r="AB186" s="199"/>
      <c r="AC186" s="199"/>
      <c r="AD186" s="199"/>
      <c r="AE186" s="199"/>
      <c r="AF186" s="199"/>
      <c r="AG186" s="199"/>
      <c r="AH186" s="199"/>
      <c r="AI186" s="199"/>
      <c r="AJ186" s="199"/>
      <c r="AK186" s="199"/>
      <c r="AL186" s="199"/>
      <c r="AM186" s="199"/>
      <c r="AN186" s="199"/>
      <c r="AO186" s="199"/>
      <c r="AP186" s="199"/>
      <c r="AQ186" s="199"/>
      <c r="AR186" s="199"/>
      <c r="AS186" s="199"/>
      <c r="AT186" s="199"/>
      <c r="AU186" s="630"/>
      <c r="AV186" s="649"/>
      <c r="AW186" s="649"/>
      <c r="AY186" s="682"/>
      <c r="AZ186" s="555" t="s">
        <v>482</v>
      </c>
      <c r="BA186" s="555"/>
      <c r="BB186" s="555"/>
      <c r="BC186" s="555"/>
      <c r="BD186" s="555"/>
      <c r="BE186" s="555"/>
      <c r="BF186" s="555"/>
      <c r="BG186" s="555"/>
      <c r="BH186" s="555"/>
      <c r="BI186" s="555"/>
      <c r="BJ186" s="555"/>
      <c r="BK186" s="555"/>
      <c r="BL186" s="555"/>
      <c r="BM186" s="555"/>
      <c r="BN186" s="555"/>
      <c r="BO186" s="555"/>
      <c r="BP186" s="555"/>
      <c r="BQ186" s="555"/>
      <c r="BR186" s="555"/>
      <c r="BS186" s="555"/>
      <c r="BT186" s="555"/>
      <c r="BU186" s="555"/>
      <c r="BV186" s="555"/>
      <c r="BW186" s="555"/>
      <c r="BX186" s="555"/>
      <c r="BY186" s="555"/>
      <c r="BZ186" s="555"/>
      <c r="CA186" s="555"/>
      <c r="CB186" s="555"/>
      <c r="CC186" s="555"/>
      <c r="CD186" s="555"/>
      <c r="CE186" s="555"/>
      <c r="CF186" s="555"/>
      <c r="CG186" s="555"/>
      <c r="CH186" s="555"/>
      <c r="CI186" s="555"/>
      <c r="CJ186" s="555"/>
      <c r="CK186" s="555"/>
      <c r="CL186" s="555"/>
      <c r="CM186" s="555"/>
      <c r="CN186" s="555"/>
      <c r="CO186" s="555"/>
      <c r="CP186" s="555"/>
      <c r="CQ186" s="555"/>
      <c r="CR186" s="555"/>
      <c r="CS186" s="1125"/>
      <c r="CT186" s="1142"/>
      <c r="CU186" s="1149"/>
    </row>
    <row r="187" spans="1:99" ht="6.75" customHeight="1">
      <c r="A187" s="67" t="str">
        <f>IF(ISNA(VLOOKUP(2,計算!$I$165:$J$173,2,0)),"",VLOOKUP(2,計算!$I$165:$J$173,2,0))</f>
        <v/>
      </c>
      <c r="B187" s="153"/>
      <c r="C187" s="153"/>
      <c r="D187" s="153"/>
      <c r="E187" s="153"/>
      <c r="F187" s="153"/>
      <c r="G187" s="153"/>
      <c r="H187" s="153"/>
      <c r="I187" s="153"/>
      <c r="J187" s="153"/>
      <c r="K187" s="153"/>
      <c r="L187" s="153"/>
      <c r="M187" s="153"/>
      <c r="N187" s="153"/>
      <c r="O187" s="153"/>
      <c r="P187" s="153"/>
      <c r="Q187" s="153"/>
      <c r="R187" s="199"/>
      <c r="S187" s="199"/>
      <c r="T187" s="199"/>
      <c r="U187" s="199"/>
      <c r="V187" s="199"/>
      <c r="W187" s="199"/>
      <c r="X187" s="199"/>
      <c r="Y187" s="199"/>
      <c r="Z187" s="199"/>
      <c r="AA187" s="199"/>
      <c r="AB187" s="199"/>
      <c r="AC187" s="199"/>
      <c r="AD187" s="199"/>
      <c r="AE187" s="199"/>
      <c r="AF187" s="199"/>
      <c r="AG187" s="199"/>
      <c r="AH187" s="199"/>
      <c r="AI187" s="199"/>
      <c r="AJ187" s="199"/>
      <c r="AK187" s="199"/>
      <c r="AL187" s="199"/>
      <c r="AM187" s="199"/>
      <c r="AN187" s="199"/>
      <c r="AO187" s="199"/>
      <c r="AP187" s="199"/>
      <c r="AQ187" s="199"/>
      <c r="AR187" s="199"/>
      <c r="AS187" s="199"/>
      <c r="AT187" s="199"/>
      <c r="AU187" s="630"/>
      <c r="AV187" s="649"/>
      <c r="AW187" s="649"/>
      <c r="AY187" s="682"/>
      <c r="AZ187" s="555"/>
      <c r="BA187" s="555"/>
      <c r="BB187" s="555"/>
      <c r="BC187" s="555"/>
      <c r="BD187" s="555"/>
      <c r="BE187" s="555"/>
      <c r="BF187" s="555"/>
      <c r="BG187" s="555"/>
      <c r="BH187" s="555"/>
      <c r="BI187" s="555"/>
      <c r="BJ187" s="555"/>
      <c r="BK187" s="555"/>
      <c r="BL187" s="555"/>
      <c r="BM187" s="555"/>
      <c r="BN187" s="555"/>
      <c r="BO187" s="555"/>
      <c r="BP187" s="555"/>
      <c r="BQ187" s="555"/>
      <c r="BR187" s="555"/>
      <c r="BS187" s="555"/>
      <c r="BT187" s="555"/>
      <c r="BU187" s="555"/>
      <c r="BV187" s="555"/>
      <c r="BW187" s="555"/>
      <c r="BX187" s="555"/>
      <c r="BY187" s="555"/>
      <c r="BZ187" s="555"/>
      <c r="CA187" s="555"/>
      <c r="CB187" s="555"/>
      <c r="CC187" s="555"/>
      <c r="CD187" s="555"/>
      <c r="CE187" s="555"/>
      <c r="CF187" s="555"/>
      <c r="CG187" s="555"/>
      <c r="CH187" s="555"/>
      <c r="CI187" s="555"/>
      <c r="CJ187" s="555"/>
      <c r="CK187" s="555"/>
      <c r="CL187" s="555"/>
      <c r="CM187" s="555"/>
      <c r="CN187" s="555"/>
      <c r="CO187" s="555"/>
      <c r="CP187" s="555"/>
      <c r="CQ187" s="555"/>
      <c r="CR187" s="555"/>
      <c r="CS187" s="1125"/>
      <c r="CT187" s="1142"/>
      <c r="CU187" s="1149"/>
    </row>
    <row r="188" spans="1:99" ht="6.75" customHeight="1">
      <c r="A188" s="67"/>
      <c r="B188" s="153"/>
      <c r="C188" s="153"/>
      <c r="D188" s="153"/>
      <c r="E188" s="153"/>
      <c r="F188" s="153"/>
      <c r="G188" s="153"/>
      <c r="H188" s="153"/>
      <c r="I188" s="153"/>
      <c r="J188" s="153"/>
      <c r="K188" s="153"/>
      <c r="L188" s="153"/>
      <c r="M188" s="153"/>
      <c r="N188" s="153"/>
      <c r="O188" s="153"/>
      <c r="P188" s="153"/>
      <c r="Q188" s="153"/>
      <c r="R188" s="199"/>
      <c r="S188" s="199"/>
      <c r="T188" s="199"/>
      <c r="U188" s="199"/>
      <c r="V188" s="199"/>
      <c r="W188" s="199"/>
      <c r="X188" s="199"/>
      <c r="Y188" s="199"/>
      <c r="Z188" s="199"/>
      <c r="AA188" s="199"/>
      <c r="AB188" s="199"/>
      <c r="AC188" s="199"/>
      <c r="AD188" s="199"/>
      <c r="AE188" s="199"/>
      <c r="AF188" s="199"/>
      <c r="AG188" s="199"/>
      <c r="AH188" s="199"/>
      <c r="AI188" s="199"/>
      <c r="AJ188" s="199"/>
      <c r="AK188" s="199"/>
      <c r="AL188" s="199"/>
      <c r="AM188" s="199"/>
      <c r="AN188" s="199"/>
      <c r="AO188" s="199"/>
      <c r="AP188" s="199"/>
      <c r="AQ188" s="199"/>
      <c r="AR188" s="199"/>
      <c r="AS188" s="199"/>
      <c r="AT188" s="199"/>
      <c r="AU188" s="630"/>
      <c r="AV188" s="649"/>
      <c r="AW188" s="649"/>
      <c r="AY188" s="682"/>
      <c r="AZ188" s="719"/>
      <c r="BA188" s="719"/>
      <c r="BB188" s="719"/>
      <c r="BC188" s="719"/>
      <c r="BD188" s="719"/>
      <c r="BE188" s="719"/>
      <c r="BF188" s="719"/>
      <c r="BG188" s="719"/>
      <c r="BH188" s="719"/>
      <c r="BI188" s="719"/>
      <c r="BJ188" s="719"/>
      <c r="BK188" s="719"/>
      <c r="BL188" s="719"/>
      <c r="BM188" s="719"/>
      <c r="BN188" s="719"/>
      <c r="BO188" s="719"/>
      <c r="BP188" s="719"/>
      <c r="BQ188" s="719"/>
      <c r="BR188" s="719"/>
      <c r="BS188" s="719"/>
      <c r="BT188" s="719"/>
      <c r="BU188" s="719"/>
      <c r="BV188" s="719"/>
      <c r="BW188" s="719"/>
      <c r="BX188" s="719"/>
      <c r="BY188" s="719"/>
      <c r="BZ188" s="719"/>
      <c r="CA188" s="719"/>
      <c r="CB188" s="719"/>
      <c r="CC188" s="719"/>
      <c r="CD188" s="719"/>
      <c r="CE188" s="719"/>
      <c r="CF188" s="719"/>
      <c r="CG188" s="719"/>
      <c r="CH188" s="719"/>
      <c r="CI188" s="719"/>
      <c r="CJ188" s="719"/>
      <c r="CK188" s="719"/>
      <c r="CL188" s="719"/>
      <c r="CM188" s="719"/>
      <c r="CN188" s="719"/>
      <c r="CO188" s="719"/>
      <c r="CP188" s="719"/>
      <c r="CQ188" s="719"/>
      <c r="CR188" s="719"/>
      <c r="CS188" s="907"/>
      <c r="CT188" s="1142"/>
      <c r="CU188" s="1149"/>
    </row>
    <row r="189" spans="1:99" ht="6.75" customHeight="1">
      <c r="A189" s="68"/>
      <c r="B189" s="154"/>
      <c r="C189" s="154"/>
      <c r="D189" s="154"/>
      <c r="E189" s="154"/>
      <c r="F189" s="154"/>
      <c r="G189" s="154"/>
      <c r="H189" s="154"/>
      <c r="I189" s="154"/>
      <c r="J189" s="154"/>
      <c r="K189" s="154"/>
      <c r="L189" s="154"/>
      <c r="M189" s="154"/>
      <c r="N189" s="154"/>
      <c r="O189" s="154"/>
      <c r="P189" s="154"/>
      <c r="Q189" s="154"/>
      <c r="R189" s="353"/>
      <c r="S189" s="353"/>
      <c r="T189" s="353"/>
      <c r="U189" s="353"/>
      <c r="V189" s="353"/>
      <c r="W189" s="353"/>
      <c r="X189" s="353"/>
      <c r="Y189" s="353"/>
      <c r="Z189" s="353"/>
      <c r="AA189" s="353"/>
      <c r="AB189" s="353"/>
      <c r="AC189" s="353"/>
      <c r="AD189" s="353"/>
      <c r="AE189" s="353"/>
      <c r="AF189" s="353"/>
      <c r="AG189" s="353"/>
      <c r="AH189" s="353"/>
      <c r="AI189" s="353"/>
      <c r="AJ189" s="353"/>
      <c r="AK189" s="353"/>
      <c r="AL189" s="353"/>
      <c r="AM189" s="353"/>
      <c r="AN189" s="353"/>
      <c r="AO189" s="353"/>
      <c r="AP189" s="353"/>
      <c r="AQ189" s="353"/>
      <c r="AR189" s="353"/>
      <c r="AS189" s="353"/>
      <c r="AT189" s="353"/>
      <c r="AU189" s="638"/>
      <c r="AV189" s="649"/>
      <c r="AW189" s="649"/>
      <c r="AY189" s="682"/>
      <c r="AZ189" s="719"/>
      <c r="BA189" s="719"/>
      <c r="BB189" s="719"/>
      <c r="BC189" s="719"/>
      <c r="BD189" s="719"/>
      <c r="BE189" s="719"/>
      <c r="BF189" s="719"/>
      <c r="BG189" s="719"/>
      <c r="BH189" s="719"/>
      <c r="BI189" s="719"/>
      <c r="BJ189" s="719"/>
      <c r="BK189" s="719"/>
      <c r="BL189" s="719"/>
      <c r="BM189" s="719"/>
      <c r="BN189" s="719"/>
      <c r="BO189" s="719"/>
      <c r="BP189" s="719"/>
      <c r="BQ189" s="719"/>
      <c r="BR189" s="719"/>
      <c r="BS189" s="719"/>
      <c r="BT189" s="719"/>
      <c r="BU189" s="719"/>
      <c r="BV189" s="719"/>
      <c r="BW189" s="719"/>
      <c r="BX189" s="719"/>
      <c r="BY189" s="719"/>
      <c r="BZ189" s="719"/>
      <c r="CA189" s="719"/>
      <c r="CB189" s="719"/>
      <c r="CC189" s="719"/>
      <c r="CD189" s="719"/>
      <c r="CE189" s="719"/>
      <c r="CF189" s="719"/>
      <c r="CG189" s="719"/>
      <c r="CH189" s="719"/>
      <c r="CI189" s="719"/>
      <c r="CJ189" s="719"/>
      <c r="CK189" s="719"/>
      <c r="CL189" s="719"/>
      <c r="CM189" s="719"/>
      <c r="CN189" s="719"/>
      <c r="CO189" s="719"/>
      <c r="CP189" s="719"/>
      <c r="CQ189" s="719"/>
      <c r="CR189" s="719"/>
      <c r="CS189" s="907"/>
      <c r="CT189" s="1142"/>
      <c r="CU189" s="1149"/>
    </row>
    <row r="190" spans="1:99" ht="6.75" customHeight="1">
      <c r="A190" s="69"/>
      <c r="B190" s="69"/>
      <c r="C190" s="69"/>
      <c r="D190" s="69"/>
      <c r="E190" s="69"/>
      <c r="F190" s="69"/>
      <c r="G190" s="69"/>
      <c r="H190" s="69"/>
      <c r="I190" s="69"/>
      <c r="J190" s="69"/>
      <c r="K190" s="69"/>
      <c r="L190" s="69"/>
      <c r="M190" s="69"/>
      <c r="N190" s="69"/>
      <c r="O190" s="69"/>
      <c r="P190" s="69"/>
      <c r="Q190" s="69"/>
      <c r="R190" s="354"/>
      <c r="S190" s="354"/>
      <c r="T190" s="354"/>
      <c r="U190" s="354"/>
      <c r="V190" s="354"/>
      <c r="W190" s="354"/>
      <c r="X190" s="354"/>
      <c r="Y190" s="354"/>
      <c r="Z190" s="354"/>
      <c r="AA190" s="354"/>
      <c r="AB190" s="354"/>
      <c r="AC190" s="354"/>
      <c r="AD190" s="354"/>
      <c r="AE190" s="354"/>
      <c r="AF190" s="354"/>
      <c r="AG190" s="354"/>
      <c r="AH190" s="354"/>
      <c r="AI190" s="354"/>
      <c r="AJ190" s="354"/>
      <c r="AK190" s="354"/>
      <c r="AL190" s="354"/>
      <c r="AM190" s="354"/>
      <c r="AN190" s="354"/>
      <c r="AO190" s="354"/>
      <c r="AP190" s="354"/>
      <c r="AQ190" s="354"/>
      <c r="AR190" s="354"/>
      <c r="AS190" s="354"/>
      <c r="AT190" s="354"/>
      <c r="AU190" s="354"/>
      <c r="AV190" s="649"/>
      <c r="AW190" s="649"/>
      <c r="AY190" s="682"/>
      <c r="AZ190" s="720"/>
      <c r="BA190" s="720"/>
      <c r="BB190" s="720"/>
      <c r="BC190" s="720"/>
      <c r="BD190" s="720"/>
      <c r="BE190" s="720"/>
      <c r="BF190" s="720"/>
      <c r="BG190" s="720"/>
      <c r="BH190" s="720"/>
      <c r="BI190" s="720"/>
      <c r="BJ190" s="720"/>
      <c r="BK190" s="720"/>
      <c r="BL190" s="720"/>
      <c r="BM190" s="720"/>
      <c r="BN190" s="720"/>
      <c r="BO190" s="720"/>
      <c r="BP190" s="720"/>
      <c r="BQ190" s="720"/>
      <c r="BR190" s="720"/>
      <c r="BS190" s="720"/>
      <c r="BT190" s="720"/>
      <c r="BU190" s="720"/>
      <c r="BV190" s="720"/>
      <c r="BW190" s="720"/>
      <c r="BX190" s="720"/>
      <c r="BY190" s="720"/>
      <c r="BZ190" s="720"/>
      <c r="CA190" s="720"/>
      <c r="CB190" s="720"/>
      <c r="CC190" s="720"/>
      <c r="CD190" s="720"/>
      <c r="CE190" s="720"/>
      <c r="CF190" s="720"/>
      <c r="CG190" s="720"/>
      <c r="CH190" s="720"/>
      <c r="CI190" s="720"/>
      <c r="CJ190" s="720"/>
      <c r="CK190" s="720"/>
      <c r="CL190" s="720"/>
      <c r="CM190" s="720"/>
      <c r="CN190" s="720"/>
      <c r="CO190" s="720"/>
      <c r="CP190" s="720"/>
      <c r="CQ190" s="720"/>
      <c r="CR190" s="720"/>
      <c r="CS190" s="907"/>
      <c r="CT190" s="1143"/>
      <c r="CU190" s="1149"/>
    </row>
    <row r="191" spans="1:99" ht="6.75" customHeight="1">
      <c r="A191" s="70" t="s">
        <v>380</v>
      </c>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649"/>
      <c r="AW191" s="649"/>
      <c r="AY191" s="682"/>
      <c r="AZ191" s="721" t="s">
        <v>415</v>
      </c>
      <c r="BA191" s="721"/>
      <c r="BB191" s="721"/>
      <c r="BC191" s="721"/>
      <c r="BD191" s="721"/>
      <c r="BE191" s="721"/>
      <c r="BF191" s="721"/>
      <c r="BG191" s="721"/>
      <c r="BH191" s="721"/>
      <c r="BI191" s="721"/>
      <c r="BJ191" s="721"/>
      <c r="BK191" s="721"/>
      <c r="BL191" s="721"/>
      <c r="BM191" s="721"/>
      <c r="BN191" s="721"/>
      <c r="BO191" s="721"/>
      <c r="BP191" s="721"/>
      <c r="BQ191" s="721"/>
      <c r="BR191" s="721"/>
      <c r="BS191" s="721"/>
      <c r="BT191" s="721"/>
      <c r="BU191" s="721"/>
      <c r="BV191" s="721"/>
      <c r="BW191" s="721"/>
      <c r="BX191" s="721"/>
      <c r="BY191" s="721"/>
      <c r="BZ191" s="721"/>
      <c r="CA191" s="721"/>
      <c r="CB191" s="721"/>
      <c r="CC191" s="721"/>
      <c r="CD191" s="721"/>
      <c r="CE191" s="721"/>
      <c r="CF191" s="721"/>
      <c r="CG191" s="721"/>
      <c r="CH191" s="721"/>
      <c r="CI191" s="721"/>
      <c r="CJ191" s="721"/>
      <c r="CK191" s="721"/>
      <c r="CL191" s="721"/>
      <c r="CM191" s="721"/>
      <c r="CN191" s="721"/>
      <c r="CO191" s="721"/>
      <c r="CP191" s="721"/>
      <c r="CQ191" s="721"/>
      <c r="CR191" s="721"/>
      <c r="CS191" s="1126"/>
      <c r="CT191" s="1143"/>
      <c r="CU191" s="1147" t="s">
        <v>115</v>
      </c>
    </row>
    <row r="192" spans="1:99" ht="6.75" customHeight="1">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649"/>
      <c r="AW192" s="649"/>
      <c r="AY192" s="682"/>
      <c r="AZ192" s="688"/>
      <c r="BA192" s="688"/>
      <c r="BB192" s="688"/>
      <c r="BC192" s="688"/>
      <c r="BD192" s="688"/>
      <c r="BE192" s="688"/>
      <c r="BF192" s="688"/>
      <c r="BG192" s="688"/>
      <c r="BH192" s="688"/>
      <c r="BI192" s="688"/>
      <c r="BJ192" s="688"/>
      <c r="BK192" s="688"/>
      <c r="BL192" s="688"/>
      <c r="BM192" s="688"/>
      <c r="BN192" s="688"/>
      <c r="BO192" s="688"/>
      <c r="BP192" s="688"/>
      <c r="BQ192" s="688"/>
      <c r="BR192" s="688"/>
      <c r="BS192" s="688"/>
      <c r="BT192" s="688"/>
      <c r="BU192" s="688"/>
      <c r="BV192" s="688"/>
      <c r="BW192" s="688"/>
      <c r="BX192" s="688"/>
      <c r="BY192" s="688"/>
      <c r="BZ192" s="688"/>
      <c r="CA192" s="688"/>
      <c r="CB192" s="688"/>
      <c r="CC192" s="688"/>
      <c r="CD192" s="688"/>
      <c r="CE192" s="688"/>
      <c r="CF192" s="688"/>
      <c r="CG192" s="688"/>
      <c r="CH192" s="688"/>
      <c r="CI192" s="688"/>
      <c r="CJ192" s="688"/>
      <c r="CK192" s="688"/>
      <c r="CL192" s="688"/>
      <c r="CM192" s="688"/>
      <c r="CN192" s="688"/>
      <c r="CO192" s="688"/>
      <c r="CP192" s="688"/>
      <c r="CQ192" s="688"/>
      <c r="CR192" s="688"/>
      <c r="CS192" s="1126"/>
      <c r="CT192" s="1143"/>
      <c r="CU192" s="1147"/>
    </row>
    <row r="193" spans="1:99" ht="6.75" customHeight="1">
      <c r="A193" s="71" t="s">
        <v>285</v>
      </c>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652"/>
      <c r="AW193" s="652"/>
      <c r="AY193" s="682"/>
      <c r="AZ193" s="688"/>
      <c r="BA193" s="688"/>
      <c r="BB193" s="688"/>
      <c r="BC193" s="688"/>
      <c r="BD193" s="688"/>
      <c r="BE193" s="688"/>
      <c r="BF193" s="688"/>
      <c r="BG193" s="688"/>
      <c r="BH193" s="688"/>
      <c r="BI193" s="688"/>
      <c r="BJ193" s="688"/>
      <c r="BK193" s="688"/>
      <c r="BL193" s="688"/>
      <c r="BM193" s="688"/>
      <c r="BN193" s="688"/>
      <c r="BO193" s="688"/>
      <c r="BP193" s="688"/>
      <c r="BQ193" s="688"/>
      <c r="BR193" s="688"/>
      <c r="BS193" s="688"/>
      <c r="BT193" s="688"/>
      <c r="BU193" s="688"/>
      <c r="BV193" s="688"/>
      <c r="BW193" s="688"/>
      <c r="BX193" s="688"/>
      <c r="BY193" s="688"/>
      <c r="BZ193" s="688"/>
      <c r="CA193" s="688"/>
      <c r="CB193" s="688"/>
      <c r="CC193" s="688"/>
      <c r="CD193" s="688"/>
      <c r="CE193" s="688"/>
      <c r="CF193" s="688"/>
      <c r="CG193" s="688"/>
      <c r="CH193" s="688"/>
      <c r="CI193" s="688"/>
      <c r="CJ193" s="688"/>
      <c r="CK193" s="688"/>
      <c r="CL193" s="688"/>
      <c r="CM193" s="688"/>
      <c r="CN193" s="688"/>
      <c r="CO193" s="688"/>
      <c r="CP193" s="688"/>
      <c r="CQ193" s="688"/>
      <c r="CR193" s="688"/>
      <c r="CS193" s="907"/>
      <c r="CT193" s="1143"/>
      <c r="CU193" s="1147"/>
    </row>
    <row r="194" spans="1:99" ht="6.75" customHeight="1">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652"/>
      <c r="AW194" s="652"/>
      <c r="AY194" s="682"/>
      <c r="AZ194" s="713" t="s">
        <v>179</v>
      </c>
      <c r="BA194" s="713"/>
      <c r="BB194" s="713"/>
      <c r="BC194" s="713"/>
      <c r="BD194" s="713"/>
      <c r="BE194" s="713"/>
      <c r="BF194" s="713"/>
      <c r="BG194" s="713"/>
      <c r="BH194" s="713"/>
      <c r="BI194" s="713"/>
      <c r="BJ194" s="713"/>
      <c r="BK194" s="713"/>
      <c r="BL194" s="713"/>
      <c r="BM194" s="713"/>
      <c r="BN194" s="713"/>
      <c r="BO194" s="713"/>
      <c r="BP194" s="713"/>
      <c r="BQ194" s="713"/>
      <c r="BR194" s="713"/>
      <c r="BS194" s="713"/>
      <c r="BT194" s="713"/>
      <c r="BU194" s="713"/>
      <c r="BV194" s="713"/>
      <c r="BW194" s="713"/>
      <c r="BX194" s="713"/>
      <c r="BY194" s="713"/>
      <c r="BZ194" s="713"/>
      <c r="CA194" s="713"/>
      <c r="CB194" s="713"/>
      <c r="CC194" s="713"/>
      <c r="CD194" s="713"/>
      <c r="CE194" s="713"/>
      <c r="CF194" s="713"/>
      <c r="CG194" s="713"/>
      <c r="CH194" s="713"/>
      <c r="CI194" s="713"/>
      <c r="CJ194" s="713"/>
      <c r="CK194" s="713"/>
      <c r="CL194" s="713"/>
      <c r="CM194" s="713"/>
      <c r="CN194" s="713"/>
      <c r="CO194" s="713"/>
      <c r="CP194" s="713"/>
      <c r="CQ194" s="713"/>
      <c r="CR194" s="713"/>
      <c r="CS194" s="1116"/>
      <c r="CT194" s="1143"/>
      <c r="CU194" s="1147"/>
    </row>
    <row r="195" spans="1:99" ht="6.75" customHeight="1">
      <c r="A195" s="73" t="s">
        <v>340</v>
      </c>
      <c r="B195" s="74"/>
      <c r="C195" s="74"/>
      <c r="D195" s="74"/>
      <c r="E195" s="74"/>
      <c r="F195" s="74"/>
      <c r="G195" s="74"/>
      <c r="H195" s="74"/>
      <c r="I195" s="74"/>
      <c r="J195" s="74"/>
      <c r="K195" s="74"/>
      <c r="L195" s="74"/>
      <c r="M195" s="74"/>
      <c r="N195" s="74"/>
      <c r="O195" s="74"/>
      <c r="P195" s="74"/>
      <c r="Q195" s="74"/>
      <c r="R195" s="74"/>
      <c r="S195" s="74"/>
      <c r="T195" s="74"/>
      <c r="U195" s="74"/>
      <c r="V195" s="402"/>
      <c r="W195" s="414"/>
      <c r="X195" s="414"/>
      <c r="Y195" s="414"/>
      <c r="Z195" s="414"/>
      <c r="AA195" s="414"/>
      <c r="AB195" s="414"/>
      <c r="AC195" s="414"/>
      <c r="AD195" s="414"/>
      <c r="AE195" s="414"/>
      <c r="AF195" s="414"/>
      <c r="AG195" s="414"/>
      <c r="AH195" s="414"/>
      <c r="AI195" s="414"/>
      <c r="AJ195" s="414"/>
      <c r="AK195" s="414"/>
      <c r="AL195" s="414"/>
      <c r="AM195" s="414"/>
      <c r="AN195" s="414"/>
      <c r="AO195" s="414"/>
      <c r="AP195" s="414"/>
      <c r="AQ195" s="414"/>
      <c r="AR195" s="414"/>
      <c r="AS195" s="414"/>
      <c r="AT195" s="619" t="s">
        <v>165</v>
      </c>
      <c r="AU195" s="639"/>
      <c r="AV195" s="652"/>
      <c r="AW195" s="652"/>
      <c r="AY195" s="682"/>
      <c r="AZ195" s="713"/>
      <c r="BA195" s="713"/>
      <c r="BB195" s="713"/>
      <c r="BC195" s="713"/>
      <c r="BD195" s="713"/>
      <c r="BE195" s="713"/>
      <c r="BF195" s="713"/>
      <c r="BG195" s="713"/>
      <c r="BH195" s="713"/>
      <c r="BI195" s="713"/>
      <c r="BJ195" s="713"/>
      <c r="BK195" s="713"/>
      <c r="BL195" s="713"/>
      <c r="BM195" s="713"/>
      <c r="BN195" s="713"/>
      <c r="BO195" s="713"/>
      <c r="BP195" s="713"/>
      <c r="BQ195" s="713"/>
      <c r="BR195" s="713"/>
      <c r="BS195" s="713"/>
      <c r="BT195" s="713"/>
      <c r="BU195" s="713"/>
      <c r="BV195" s="713"/>
      <c r="BW195" s="713"/>
      <c r="BX195" s="713"/>
      <c r="BY195" s="713"/>
      <c r="BZ195" s="713"/>
      <c r="CA195" s="713"/>
      <c r="CB195" s="713"/>
      <c r="CC195" s="713"/>
      <c r="CD195" s="713"/>
      <c r="CE195" s="713"/>
      <c r="CF195" s="713"/>
      <c r="CG195" s="713"/>
      <c r="CH195" s="713"/>
      <c r="CI195" s="713"/>
      <c r="CJ195" s="713"/>
      <c r="CK195" s="713"/>
      <c r="CL195" s="713"/>
      <c r="CM195" s="713"/>
      <c r="CN195" s="713"/>
      <c r="CO195" s="713"/>
      <c r="CP195" s="713"/>
      <c r="CQ195" s="713"/>
      <c r="CR195" s="713"/>
      <c r="CS195" s="1116"/>
      <c r="CT195" s="1143"/>
      <c r="CU195" s="1147"/>
    </row>
    <row r="196" spans="1:99" ht="6.75" customHeight="1">
      <c r="A196" s="74"/>
      <c r="B196" s="74"/>
      <c r="C196" s="74"/>
      <c r="D196" s="74"/>
      <c r="E196" s="74"/>
      <c r="F196" s="74"/>
      <c r="G196" s="74"/>
      <c r="H196" s="74"/>
      <c r="I196" s="74"/>
      <c r="J196" s="74"/>
      <c r="K196" s="74"/>
      <c r="L196" s="74"/>
      <c r="M196" s="74"/>
      <c r="N196" s="74"/>
      <c r="O196" s="74"/>
      <c r="P196" s="74"/>
      <c r="Q196" s="74"/>
      <c r="R196" s="74"/>
      <c r="S196" s="74"/>
      <c r="T196" s="74"/>
      <c r="U196" s="74"/>
      <c r="V196" s="403"/>
      <c r="W196" s="415"/>
      <c r="X196" s="415"/>
      <c r="Y196" s="415"/>
      <c r="Z196" s="415"/>
      <c r="AA196" s="415"/>
      <c r="AB196" s="415"/>
      <c r="AC196" s="415"/>
      <c r="AD196" s="415"/>
      <c r="AE196" s="415"/>
      <c r="AF196" s="415"/>
      <c r="AG196" s="415"/>
      <c r="AH196" s="415"/>
      <c r="AI196" s="415"/>
      <c r="AJ196" s="415"/>
      <c r="AK196" s="415"/>
      <c r="AL196" s="415"/>
      <c r="AM196" s="415"/>
      <c r="AN196" s="415"/>
      <c r="AO196" s="415"/>
      <c r="AP196" s="415"/>
      <c r="AQ196" s="415"/>
      <c r="AR196" s="415"/>
      <c r="AS196" s="415"/>
      <c r="AT196" s="620"/>
      <c r="AU196" s="640"/>
      <c r="AV196" s="649"/>
      <c r="AW196" s="649"/>
      <c r="AY196" s="682"/>
      <c r="AZ196" s="505"/>
      <c r="BA196" s="736" t="s">
        <v>396</v>
      </c>
      <c r="BB196" s="736"/>
      <c r="BC196" s="736"/>
      <c r="BD196" s="736"/>
      <c r="BE196" s="736"/>
      <c r="BF196" s="736"/>
      <c r="BG196" s="736"/>
      <c r="BH196" s="736"/>
      <c r="BI196" s="736"/>
      <c r="BJ196" s="736"/>
      <c r="BK196" s="736"/>
      <c r="BL196" s="736"/>
      <c r="BM196" s="736"/>
      <c r="BN196" s="736"/>
      <c r="BO196" s="736"/>
      <c r="BP196" s="736"/>
      <c r="BQ196" s="736"/>
      <c r="BR196" s="736"/>
      <c r="BS196" s="736"/>
      <c r="BT196" s="736"/>
      <c r="BU196" s="736"/>
      <c r="BV196" s="736"/>
      <c r="BW196" s="736"/>
      <c r="BX196" s="736"/>
      <c r="BY196" s="736"/>
      <c r="BZ196" s="736"/>
      <c r="CA196" s="736"/>
      <c r="CB196" s="736"/>
      <c r="CC196" s="736"/>
      <c r="CD196" s="736"/>
      <c r="CE196" s="736"/>
      <c r="CF196" s="736"/>
      <c r="CG196" s="736"/>
      <c r="CH196" s="736"/>
      <c r="CI196" s="736"/>
      <c r="CJ196" s="736"/>
      <c r="CK196" s="736"/>
      <c r="CL196" s="736"/>
      <c r="CM196" s="736"/>
      <c r="CN196" s="736"/>
      <c r="CO196" s="736"/>
      <c r="CP196" s="736"/>
      <c r="CQ196" s="736"/>
      <c r="CR196" s="736"/>
      <c r="CS196" s="1127"/>
      <c r="CT196" s="1143"/>
      <c r="CU196" s="1147"/>
    </row>
    <row r="197" spans="1:99" ht="6.75" customHeight="1">
      <c r="A197" s="75"/>
      <c r="B197" s="75"/>
      <c r="C197" s="75"/>
      <c r="D197" s="75"/>
      <c r="E197" s="75"/>
      <c r="F197" s="75"/>
      <c r="G197" s="75"/>
      <c r="H197" s="75"/>
      <c r="I197" s="75"/>
      <c r="J197" s="75"/>
      <c r="K197" s="75"/>
      <c r="L197" s="75"/>
      <c r="M197" s="75"/>
      <c r="N197" s="75"/>
      <c r="O197" s="75"/>
      <c r="P197" s="75"/>
      <c r="Q197" s="75"/>
      <c r="R197" s="75"/>
      <c r="S197" s="75"/>
      <c r="T197" s="75"/>
      <c r="U197" s="75"/>
      <c r="V197" s="403"/>
      <c r="W197" s="415"/>
      <c r="X197" s="415"/>
      <c r="Y197" s="415"/>
      <c r="Z197" s="415"/>
      <c r="AA197" s="415"/>
      <c r="AB197" s="415"/>
      <c r="AC197" s="415"/>
      <c r="AD197" s="415"/>
      <c r="AE197" s="415"/>
      <c r="AF197" s="415"/>
      <c r="AG197" s="415"/>
      <c r="AH197" s="415"/>
      <c r="AI197" s="415"/>
      <c r="AJ197" s="415"/>
      <c r="AK197" s="415"/>
      <c r="AL197" s="415"/>
      <c r="AM197" s="415"/>
      <c r="AN197" s="415"/>
      <c r="AO197" s="415"/>
      <c r="AP197" s="415"/>
      <c r="AQ197" s="415"/>
      <c r="AR197" s="415"/>
      <c r="AS197" s="415"/>
      <c r="AT197" s="620"/>
      <c r="AU197" s="640"/>
      <c r="AV197" s="70"/>
      <c r="AW197" s="59"/>
      <c r="AY197" s="682"/>
      <c r="AZ197" s="505"/>
      <c r="BA197" s="736"/>
      <c r="BB197" s="736"/>
      <c r="BC197" s="736"/>
      <c r="BD197" s="736"/>
      <c r="BE197" s="736"/>
      <c r="BF197" s="736"/>
      <c r="BG197" s="736"/>
      <c r="BH197" s="736"/>
      <c r="BI197" s="736"/>
      <c r="BJ197" s="736"/>
      <c r="BK197" s="736"/>
      <c r="BL197" s="736"/>
      <c r="BM197" s="736"/>
      <c r="BN197" s="736"/>
      <c r="BO197" s="736"/>
      <c r="BP197" s="736"/>
      <c r="BQ197" s="736"/>
      <c r="BR197" s="736"/>
      <c r="BS197" s="736"/>
      <c r="BT197" s="736"/>
      <c r="BU197" s="736"/>
      <c r="BV197" s="736"/>
      <c r="BW197" s="736"/>
      <c r="BX197" s="736"/>
      <c r="BY197" s="736"/>
      <c r="BZ197" s="736"/>
      <c r="CA197" s="736"/>
      <c r="CB197" s="736"/>
      <c r="CC197" s="736"/>
      <c r="CD197" s="736"/>
      <c r="CE197" s="736"/>
      <c r="CF197" s="736"/>
      <c r="CG197" s="736"/>
      <c r="CH197" s="736"/>
      <c r="CI197" s="736"/>
      <c r="CJ197" s="736"/>
      <c r="CK197" s="736"/>
      <c r="CL197" s="736"/>
      <c r="CM197" s="736"/>
      <c r="CN197" s="736"/>
      <c r="CO197" s="736"/>
      <c r="CP197" s="736"/>
      <c r="CQ197" s="736"/>
      <c r="CR197" s="736"/>
      <c r="CS197" s="1127"/>
      <c r="CT197" s="1143"/>
    </row>
    <row r="198" spans="1:99" ht="6.75" customHeight="1">
      <c r="A198" s="75"/>
      <c r="B198" s="75"/>
      <c r="C198" s="75"/>
      <c r="D198" s="75"/>
      <c r="E198" s="75"/>
      <c r="F198" s="75"/>
      <c r="G198" s="75"/>
      <c r="H198" s="75"/>
      <c r="I198" s="75"/>
      <c r="J198" s="75"/>
      <c r="K198" s="75"/>
      <c r="L198" s="75"/>
      <c r="M198" s="75"/>
      <c r="N198" s="75"/>
      <c r="O198" s="75"/>
      <c r="P198" s="75"/>
      <c r="Q198" s="75"/>
      <c r="R198" s="75"/>
      <c r="S198" s="75"/>
      <c r="T198" s="75"/>
      <c r="U198" s="75"/>
      <c r="V198" s="404"/>
      <c r="W198" s="416"/>
      <c r="X198" s="416"/>
      <c r="Y198" s="416"/>
      <c r="Z198" s="416"/>
      <c r="AA198" s="416"/>
      <c r="AB198" s="416"/>
      <c r="AC198" s="416"/>
      <c r="AD198" s="416"/>
      <c r="AE198" s="416"/>
      <c r="AF198" s="416"/>
      <c r="AG198" s="416"/>
      <c r="AH198" s="416"/>
      <c r="AI198" s="416"/>
      <c r="AJ198" s="416"/>
      <c r="AK198" s="416"/>
      <c r="AL198" s="416"/>
      <c r="AM198" s="416"/>
      <c r="AN198" s="416"/>
      <c r="AO198" s="416"/>
      <c r="AP198" s="416"/>
      <c r="AQ198" s="416"/>
      <c r="AR198" s="416"/>
      <c r="AS198" s="416"/>
      <c r="AT198" s="621"/>
      <c r="AU198" s="641"/>
      <c r="AV198" s="70"/>
      <c r="AW198" s="59"/>
      <c r="AY198" s="682"/>
      <c r="AZ198" s="505"/>
      <c r="BA198" s="736"/>
      <c r="BB198" s="736"/>
      <c r="BC198" s="736"/>
      <c r="BD198" s="736"/>
      <c r="BE198" s="736"/>
      <c r="BF198" s="736"/>
      <c r="BG198" s="736"/>
      <c r="BH198" s="736"/>
      <c r="BI198" s="736"/>
      <c r="BJ198" s="736"/>
      <c r="BK198" s="736"/>
      <c r="BL198" s="736"/>
      <c r="BM198" s="736"/>
      <c r="BN198" s="736"/>
      <c r="BO198" s="736"/>
      <c r="BP198" s="736"/>
      <c r="BQ198" s="736"/>
      <c r="BR198" s="736"/>
      <c r="BS198" s="736"/>
      <c r="BT198" s="736"/>
      <c r="BU198" s="736"/>
      <c r="BV198" s="736"/>
      <c r="BW198" s="736"/>
      <c r="BX198" s="736"/>
      <c r="BY198" s="736"/>
      <c r="BZ198" s="736"/>
      <c r="CA198" s="736"/>
      <c r="CB198" s="736"/>
      <c r="CC198" s="736"/>
      <c r="CD198" s="736"/>
      <c r="CE198" s="736"/>
      <c r="CF198" s="736"/>
      <c r="CG198" s="736"/>
      <c r="CH198" s="736"/>
      <c r="CI198" s="736"/>
      <c r="CJ198" s="736"/>
      <c r="CK198" s="736"/>
      <c r="CL198" s="736"/>
      <c r="CM198" s="736"/>
      <c r="CN198" s="736"/>
      <c r="CO198" s="736"/>
      <c r="CP198" s="736"/>
      <c r="CQ198" s="736"/>
      <c r="CR198" s="736"/>
      <c r="CS198" s="1127"/>
      <c r="CT198" s="1143"/>
    </row>
    <row r="199" spans="1:99" ht="6.75" customHeight="1">
      <c r="A199" s="73" t="s">
        <v>282</v>
      </c>
      <c r="B199" s="74"/>
      <c r="C199" s="74"/>
      <c r="D199" s="74"/>
      <c r="E199" s="74"/>
      <c r="F199" s="74"/>
      <c r="G199" s="74"/>
      <c r="H199" s="74"/>
      <c r="I199" s="74"/>
      <c r="J199" s="74"/>
      <c r="K199" s="74"/>
      <c r="L199" s="74"/>
      <c r="M199" s="74"/>
      <c r="N199" s="74"/>
      <c r="O199" s="74"/>
      <c r="P199" s="74"/>
      <c r="Q199" s="74"/>
      <c r="R199" s="74"/>
      <c r="S199" s="74"/>
      <c r="T199" s="74"/>
      <c r="U199" s="74"/>
      <c r="V199" s="212"/>
      <c r="W199" s="273"/>
      <c r="X199" s="273"/>
      <c r="Y199" s="273"/>
      <c r="Z199" s="273"/>
      <c r="AA199" s="273"/>
      <c r="AB199" s="273"/>
      <c r="AC199" s="273"/>
      <c r="AD199" s="273"/>
      <c r="AE199" s="273"/>
      <c r="AF199" s="273"/>
      <c r="AG199" s="273"/>
      <c r="AH199" s="273"/>
      <c r="AI199" s="273"/>
      <c r="AJ199" s="273"/>
      <c r="AK199" s="273"/>
      <c r="AL199" s="273"/>
      <c r="AM199" s="273"/>
      <c r="AN199" s="273"/>
      <c r="AO199" s="273"/>
      <c r="AP199" s="273"/>
      <c r="AQ199" s="273"/>
      <c r="AR199" s="273"/>
      <c r="AS199" s="273"/>
      <c r="AT199" s="622" t="s">
        <v>57</v>
      </c>
      <c r="AU199" s="642"/>
      <c r="AV199" s="653"/>
      <c r="AW199" s="653"/>
      <c r="AY199" s="682"/>
      <c r="AZ199" s="505"/>
      <c r="BA199" s="736"/>
      <c r="BB199" s="736"/>
      <c r="BC199" s="736"/>
      <c r="BD199" s="736"/>
      <c r="BE199" s="736"/>
      <c r="BF199" s="736"/>
      <c r="BG199" s="736"/>
      <c r="BH199" s="736"/>
      <c r="BI199" s="736"/>
      <c r="BJ199" s="736"/>
      <c r="BK199" s="736"/>
      <c r="BL199" s="736"/>
      <c r="BM199" s="736"/>
      <c r="BN199" s="736"/>
      <c r="BO199" s="736"/>
      <c r="BP199" s="736"/>
      <c r="BQ199" s="736"/>
      <c r="BR199" s="736"/>
      <c r="BS199" s="736"/>
      <c r="BT199" s="736"/>
      <c r="BU199" s="736"/>
      <c r="BV199" s="736"/>
      <c r="BW199" s="736"/>
      <c r="BX199" s="736"/>
      <c r="BY199" s="736"/>
      <c r="BZ199" s="736"/>
      <c r="CA199" s="736"/>
      <c r="CB199" s="736"/>
      <c r="CC199" s="736"/>
      <c r="CD199" s="736"/>
      <c r="CE199" s="736"/>
      <c r="CF199" s="736"/>
      <c r="CG199" s="736"/>
      <c r="CH199" s="736"/>
      <c r="CI199" s="736"/>
      <c r="CJ199" s="736"/>
      <c r="CK199" s="736"/>
      <c r="CL199" s="736"/>
      <c r="CM199" s="736"/>
      <c r="CN199" s="736"/>
      <c r="CO199" s="736"/>
      <c r="CP199" s="736"/>
      <c r="CQ199" s="736"/>
      <c r="CR199" s="736"/>
      <c r="CS199" s="1127"/>
      <c r="CT199" s="1143"/>
    </row>
    <row r="200" spans="1:99" ht="6.75" customHeight="1">
      <c r="A200" s="74"/>
      <c r="B200" s="74"/>
      <c r="C200" s="74"/>
      <c r="D200" s="74"/>
      <c r="E200" s="74"/>
      <c r="F200" s="74"/>
      <c r="G200" s="74"/>
      <c r="H200" s="74"/>
      <c r="I200" s="74"/>
      <c r="J200" s="74"/>
      <c r="K200" s="74"/>
      <c r="L200" s="74"/>
      <c r="M200" s="74"/>
      <c r="N200" s="74"/>
      <c r="O200" s="74"/>
      <c r="P200" s="74"/>
      <c r="Q200" s="74"/>
      <c r="R200" s="74"/>
      <c r="S200" s="74"/>
      <c r="T200" s="74"/>
      <c r="U200" s="74"/>
      <c r="V200" s="213"/>
      <c r="W200" s="274"/>
      <c r="X200" s="274"/>
      <c r="Y200" s="274"/>
      <c r="Z200" s="274"/>
      <c r="AA200" s="274"/>
      <c r="AB200" s="274"/>
      <c r="AC200" s="274"/>
      <c r="AD200" s="274"/>
      <c r="AE200" s="274"/>
      <c r="AF200" s="274"/>
      <c r="AG200" s="274"/>
      <c r="AH200" s="274"/>
      <c r="AI200" s="274"/>
      <c r="AJ200" s="274"/>
      <c r="AK200" s="274"/>
      <c r="AL200" s="274"/>
      <c r="AM200" s="274"/>
      <c r="AN200" s="274"/>
      <c r="AO200" s="274"/>
      <c r="AP200" s="274"/>
      <c r="AQ200" s="274"/>
      <c r="AR200" s="274"/>
      <c r="AS200" s="274"/>
      <c r="AT200" s="623"/>
      <c r="AU200" s="643"/>
      <c r="AV200" s="653"/>
      <c r="AW200" s="653"/>
      <c r="AY200" s="682"/>
      <c r="AZ200" s="505"/>
      <c r="BA200" s="736"/>
      <c r="BB200" s="736"/>
      <c r="BC200" s="736"/>
      <c r="BD200" s="736"/>
      <c r="BE200" s="736"/>
      <c r="BF200" s="736"/>
      <c r="BG200" s="736"/>
      <c r="BH200" s="736"/>
      <c r="BI200" s="736"/>
      <c r="BJ200" s="736"/>
      <c r="BK200" s="736"/>
      <c r="BL200" s="736"/>
      <c r="BM200" s="736"/>
      <c r="BN200" s="736"/>
      <c r="BO200" s="736"/>
      <c r="BP200" s="736"/>
      <c r="BQ200" s="736"/>
      <c r="BR200" s="736"/>
      <c r="BS200" s="736"/>
      <c r="BT200" s="736"/>
      <c r="BU200" s="736"/>
      <c r="BV200" s="736"/>
      <c r="BW200" s="736"/>
      <c r="BX200" s="736"/>
      <c r="BY200" s="736"/>
      <c r="BZ200" s="736"/>
      <c r="CA200" s="736"/>
      <c r="CB200" s="736"/>
      <c r="CC200" s="736"/>
      <c r="CD200" s="736"/>
      <c r="CE200" s="736"/>
      <c r="CF200" s="736"/>
      <c r="CG200" s="736"/>
      <c r="CH200" s="736"/>
      <c r="CI200" s="736"/>
      <c r="CJ200" s="736"/>
      <c r="CK200" s="736"/>
      <c r="CL200" s="736"/>
      <c r="CM200" s="736"/>
      <c r="CN200" s="736"/>
      <c r="CO200" s="736"/>
      <c r="CP200" s="736"/>
      <c r="CQ200" s="736"/>
      <c r="CR200" s="736"/>
      <c r="CS200" s="1127"/>
      <c r="CT200" s="1143"/>
    </row>
    <row r="201" spans="1:99" ht="6.75" customHeight="1">
      <c r="A201" s="75"/>
      <c r="B201" s="75"/>
      <c r="C201" s="75"/>
      <c r="D201" s="75"/>
      <c r="E201" s="75"/>
      <c r="F201" s="75"/>
      <c r="G201" s="75"/>
      <c r="H201" s="75"/>
      <c r="I201" s="75"/>
      <c r="J201" s="75"/>
      <c r="K201" s="75"/>
      <c r="L201" s="75"/>
      <c r="M201" s="75"/>
      <c r="N201" s="75"/>
      <c r="O201" s="75"/>
      <c r="P201" s="75"/>
      <c r="Q201" s="75"/>
      <c r="R201" s="75"/>
      <c r="S201" s="75"/>
      <c r="T201" s="75"/>
      <c r="U201" s="75"/>
      <c r="V201" s="213"/>
      <c r="W201" s="274"/>
      <c r="X201" s="274"/>
      <c r="Y201" s="274"/>
      <c r="Z201" s="274"/>
      <c r="AA201" s="274"/>
      <c r="AB201" s="274"/>
      <c r="AC201" s="274"/>
      <c r="AD201" s="274"/>
      <c r="AE201" s="274"/>
      <c r="AF201" s="274"/>
      <c r="AG201" s="274"/>
      <c r="AH201" s="274"/>
      <c r="AI201" s="274"/>
      <c r="AJ201" s="274"/>
      <c r="AK201" s="274"/>
      <c r="AL201" s="274"/>
      <c r="AM201" s="274"/>
      <c r="AN201" s="274"/>
      <c r="AO201" s="274"/>
      <c r="AP201" s="274"/>
      <c r="AQ201" s="274"/>
      <c r="AR201" s="274"/>
      <c r="AS201" s="274"/>
      <c r="AT201" s="623"/>
      <c r="AU201" s="643"/>
      <c r="AV201" s="654"/>
      <c r="AW201" s="654"/>
      <c r="AY201" s="682"/>
      <c r="AZ201" s="505"/>
      <c r="BA201" s="736"/>
      <c r="BB201" s="736"/>
      <c r="BC201" s="736"/>
      <c r="BD201" s="736"/>
      <c r="BE201" s="736"/>
      <c r="BF201" s="736"/>
      <c r="BG201" s="736"/>
      <c r="BH201" s="736"/>
      <c r="BI201" s="736"/>
      <c r="BJ201" s="736"/>
      <c r="BK201" s="736"/>
      <c r="BL201" s="736"/>
      <c r="BM201" s="736"/>
      <c r="BN201" s="736"/>
      <c r="BO201" s="736"/>
      <c r="BP201" s="736"/>
      <c r="BQ201" s="736"/>
      <c r="BR201" s="736"/>
      <c r="BS201" s="736"/>
      <c r="BT201" s="736"/>
      <c r="BU201" s="736"/>
      <c r="BV201" s="736"/>
      <c r="BW201" s="736"/>
      <c r="BX201" s="736"/>
      <c r="BY201" s="736"/>
      <c r="BZ201" s="736"/>
      <c r="CA201" s="736"/>
      <c r="CB201" s="736"/>
      <c r="CC201" s="736"/>
      <c r="CD201" s="736"/>
      <c r="CE201" s="736"/>
      <c r="CF201" s="736"/>
      <c r="CG201" s="736"/>
      <c r="CH201" s="736"/>
      <c r="CI201" s="736"/>
      <c r="CJ201" s="736"/>
      <c r="CK201" s="736"/>
      <c r="CL201" s="736"/>
      <c r="CM201" s="736"/>
      <c r="CN201" s="736"/>
      <c r="CO201" s="736"/>
      <c r="CP201" s="736"/>
      <c r="CQ201" s="736"/>
      <c r="CR201" s="736"/>
      <c r="CS201" s="1127"/>
      <c r="CT201" s="1143"/>
    </row>
    <row r="202" spans="1:99" ht="6.75" customHeight="1">
      <c r="A202" s="75"/>
      <c r="B202" s="75"/>
      <c r="C202" s="75"/>
      <c r="D202" s="75"/>
      <c r="E202" s="75"/>
      <c r="F202" s="75"/>
      <c r="G202" s="75"/>
      <c r="H202" s="75"/>
      <c r="I202" s="75"/>
      <c r="J202" s="75"/>
      <c r="K202" s="75"/>
      <c r="L202" s="75"/>
      <c r="M202" s="75"/>
      <c r="N202" s="75"/>
      <c r="O202" s="75"/>
      <c r="P202" s="75"/>
      <c r="Q202" s="75"/>
      <c r="R202" s="75"/>
      <c r="S202" s="75"/>
      <c r="T202" s="75"/>
      <c r="U202" s="75"/>
      <c r="V202" s="214"/>
      <c r="W202" s="275"/>
      <c r="X202" s="275"/>
      <c r="Y202" s="275"/>
      <c r="Z202" s="275"/>
      <c r="AA202" s="275"/>
      <c r="AB202" s="275"/>
      <c r="AC202" s="275"/>
      <c r="AD202" s="275"/>
      <c r="AE202" s="275"/>
      <c r="AF202" s="275"/>
      <c r="AG202" s="275"/>
      <c r="AH202" s="275"/>
      <c r="AI202" s="275"/>
      <c r="AJ202" s="275"/>
      <c r="AK202" s="275"/>
      <c r="AL202" s="275"/>
      <c r="AM202" s="275"/>
      <c r="AN202" s="275"/>
      <c r="AO202" s="275"/>
      <c r="AP202" s="275"/>
      <c r="AQ202" s="275"/>
      <c r="AR202" s="275"/>
      <c r="AS202" s="275"/>
      <c r="AT202" s="624"/>
      <c r="AU202" s="644"/>
      <c r="AV202" s="654"/>
      <c r="AW202" s="654"/>
      <c r="AY202" s="682"/>
      <c r="AZ202" s="505"/>
      <c r="BA202" s="736"/>
      <c r="BB202" s="736"/>
      <c r="BC202" s="736"/>
      <c r="BD202" s="736"/>
      <c r="BE202" s="736"/>
      <c r="BF202" s="736"/>
      <c r="BG202" s="736"/>
      <c r="BH202" s="736"/>
      <c r="BI202" s="736"/>
      <c r="BJ202" s="736"/>
      <c r="BK202" s="736"/>
      <c r="BL202" s="736"/>
      <c r="BM202" s="736"/>
      <c r="BN202" s="736"/>
      <c r="BO202" s="736"/>
      <c r="BP202" s="736"/>
      <c r="BQ202" s="736"/>
      <c r="BR202" s="736"/>
      <c r="BS202" s="736"/>
      <c r="BT202" s="736"/>
      <c r="BU202" s="736"/>
      <c r="BV202" s="736"/>
      <c r="BW202" s="736"/>
      <c r="BX202" s="736"/>
      <c r="BY202" s="736"/>
      <c r="BZ202" s="736"/>
      <c r="CA202" s="736"/>
      <c r="CB202" s="736"/>
      <c r="CC202" s="736"/>
      <c r="CD202" s="736"/>
      <c r="CE202" s="736"/>
      <c r="CF202" s="736"/>
      <c r="CG202" s="736"/>
      <c r="CH202" s="736"/>
      <c r="CI202" s="736"/>
      <c r="CJ202" s="736"/>
      <c r="CK202" s="736"/>
      <c r="CL202" s="736"/>
      <c r="CM202" s="736"/>
      <c r="CN202" s="736"/>
      <c r="CO202" s="736"/>
      <c r="CP202" s="736"/>
      <c r="CQ202" s="736"/>
      <c r="CR202" s="736"/>
      <c r="CS202" s="1127"/>
      <c r="CT202" s="1142"/>
    </row>
    <row r="203" spans="1:99" ht="6.75" customHeight="1">
      <c r="A203" s="76" t="s">
        <v>182</v>
      </c>
      <c r="B203" s="77"/>
      <c r="C203" s="77"/>
      <c r="D203" s="77"/>
      <c r="E203" s="77"/>
      <c r="F203" s="77"/>
      <c r="G203" s="77"/>
      <c r="H203" s="77"/>
      <c r="I203" s="77"/>
      <c r="J203" s="77"/>
      <c r="K203" s="77"/>
      <c r="L203" s="77"/>
      <c r="M203" s="77"/>
      <c r="N203" s="77"/>
      <c r="O203" s="77"/>
      <c r="P203" s="77"/>
      <c r="Q203" s="77"/>
      <c r="R203" s="77"/>
      <c r="S203" s="77"/>
      <c r="T203" s="77"/>
      <c r="U203" s="77"/>
      <c r="V203" s="405"/>
      <c r="W203" s="417"/>
      <c r="X203" s="417"/>
      <c r="Y203" s="417"/>
      <c r="Z203" s="417"/>
      <c r="AA203" s="417"/>
      <c r="AB203" s="417"/>
      <c r="AC203" s="417"/>
      <c r="AD203" s="476"/>
      <c r="AE203" s="496"/>
      <c r="AF203" s="512"/>
      <c r="AG203" s="512"/>
      <c r="AH203" s="512"/>
      <c r="AI203" s="512"/>
      <c r="AJ203" s="512"/>
      <c r="AK203" s="512"/>
      <c r="AL203" s="512"/>
      <c r="AM203" s="512"/>
      <c r="AN203" s="512"/>
      <c r="AO203" s="512"/>
      <c r="AP203" s="512"/>
      <c r="AQ203" s="512"/>
      <c r="AR203" s="512"/>
      <c r="AS203" s="512"/>
      <c r="AT203" s="622" t="s">
        <v>57</v>
      </c>
      <c r="AU203" s="642"/>
      <c r="AV203" s="654"/>
      <c r="AW203" s="654"/>
      <c r="AY203" s="682"/>
      <c r="AZ203" s="505"/>
      <c r="BA203" s="736"/>
      <c r="BB203" s="736"/>
      <c r="BC203" s="736"/>
      <c r="BD203" s="736"/>
      <c r="BE203" s="736"/>
      <c r="BF203" s="736"/>
      <c r="BG203" s="736"/>
      <c r="BH203" s="736"/>
      <c r="BI203" s="736"/>
      <c r="BJ203" s="736"/>
      <c r="BK203" s="736"/>
      <c r="BL203" s="736"/>
      <c r="BM203" s="736"/>
      <c r="BN203" s="736"/>
      <c r="BO203" s="736"/>
      <c r="BP203" s="736"/>
      <c r="BQ203" s="736"/>
      <c r="BR203" s="736"/>
      <c r="BS203" s="736"/>
      <c r="BT203" s="736"/>
      <c r="BU203" s="736"/>
      <c r="BV203" s="736"/>
      <c r="BW203" s="736"/>
      <c r="BX203" s="736"/>
      <c r="BY203" s="736"/>
      <c r="BZ203" s="736"/>
      <c r="CA203" s="736"/>
      <c r="CB203" s="736"/>
      <c r="CC203" s="736"/>
      <c r="CD203" s="736"/>
      <c r="CE203" s="736"/>
      <c r="CF203" s="736"/>
      <c r="CG203" s="736"/>
      <c r="CH203" s="736"/>
      <c r="CI203" s="736"/>
      <c r="CJ203" s="736"/>
      <c r="CK203" s="736"/>
      <c r="CL203" s="736"/>
      <c r="CM203" s="736"/>
      <c r="CN203" s="736"/>
      <c r="CO203" s="736"/>
      <c r="CP203" s="736"/>
      <c r="CQ203" s="736"/>
      <c r="CR203" s="736"/>
      <c r="CS203" s="1127"/>
      <c r="CT203" s="1142"/>
    </row>
    <row r="204" spans="1:99" ht="6.75" customHeight="1">
      <c r="A204" s="77"/>
      <c r="B204" s="77"/>
      <c r="C204" s="77"/>
      <c r="D204" s="77"/>
      <c r="E204" s="77"/>
      <c r="F204" s="77"/>
      <c r="G204" s="77"/>
      <c r="H204" s="77"/>
      <c r="I204" s="77"/>
      <c r="J204" s="77"/>
      <c r="K204" s="77"/>
      <c r="L204" s="77"/>
      <c r="M204" s="77"/>
      <c r="N204" s="77"/>
      <c r="O204" s="77"/>
      <c r="P204" s="77"/>
      <c r="Q204" s="77"/>
      <c r="R204" s="77"/>
      <c r="S204" s="77"/>
      <c r="T204" s="77"/>
      <c r="U204" s="77"/>
      <c r="V204" s="406"/>
      <c r="W204" s="418"/>
      <c r="X204" s="418"/>
      <c r="Y204" s="418"/>
      <c r="Z204" s="418"/>
      <c r="AA204" s="418"/>
      <c r="AB204" s="418"/>
      <c r="AC204" s="418"/>
      <c r="AD204" s="477"/>
      <c r="AE204" s="497"/>
      <c r="AF204" s="513"/>
      <c r="AG204" s="513"/>
      <c r="AH204" s="513"/>
      <c r="AI204" s="513"/>
      <c r="AJ204" s="513"/>
      <c r="AK204" s="513"/>
      <c r="AL204" s="513"/>
      <c r="AM204" s="513"/>
      <c r="AN204" s="513"/>
      <c r="AO204" s="513"/>
      <c r="AP204" s="513"/>
      <c r="AQ204" s="513"/>
      <c r="AR204" s="513"/>
      <c r="AS204" s="513"/>
      <c r="AT204" s="623"/>
      <c r="AU204" s="643"/>
      <c r="AV204" s="654"/>
      <c r="AW204" s="654"/>
      <c r="AY204" s="682"/>
      <c r="AZ204" s="505"/>
      <c r="BA204" s="736"/>
      <c r="BB204" s="736"/>
      <c r="BC204" s="736"/>
      <c r="BD204" s="736"/>
      <c r="BE204" s="736"/>
      <c r="BF204" s="736"/>
      <c r="BG204" s="736"/>
      <c r="BH204" s="736"/>
      <c r="BI204" s="736"/>
      <c r="BJ204" s="736"/>
      <c r="BK204" s="736"/>
      <c r="BL204" s="736"/>
      <c r="BM204" s="736"/>
      <c r="BN204" s="736"/>
      <c r="BO204" s="736"/>
      <c r="BP204" s="736"/>
      <c r="BQ204" s="736"/>
      <c r="BR204" s="736"/>
      <c r="BS204" s="736"/>
      <c r="BT204" s="736"/>
      <c r="BU204" s="736"/>
      <c r="BV204" s="736"/>
      <c r="BW204" s="736"/>
      <c r="BX204" s="736"/>
      <c r="BY204" s="736"/>
      <c r="BZ204" s="736"/>
      <c r="CA204" s="736"/>
      <c r="CB204" s="736"/>
      <c r="CC204" s="736"/>
      <c r="CD204" s="736"/>
      <c r="CE204" s="736"/>
      <c r="CF204" s="736"/>
      <c r="CG204" s="736"/>
      <c r="CH204" s="736"/>
      <c r="CI204" s="736"/>
      <c r="CJ204" s="736"/>
      <c r="CK204" s="736"/>
      <c r="CL204" s="736"/>
      <c r="CM204" s="736"/>
      <c r="CN204" s="736"/>
      <c r="CO204" s="736"/>
      <c r="CP204" s="736"/>
      <c r="CQ204" s="736"/>
      <c r="CR204" s="736"/>
      <c r="CS204" s="1127"/>
      <c r="CT204" s="1142"/>
    </row>
    <row r="205" spans="1:99" ht="6.75" customHeight="1">
      <c r="A205" s="77"/>
      <c r="B205" s="77"/>
      <c r="C205" s="77"/>
      <c r="D205" s="77"/>
      <c r="E205" s="77"/>
      <c r="F205" s="77"/>
      <c r="G205" s="77"/>
      <c r="H205" s="77"/>
      <c r="I205" s="77"/>
      <c r="J205" s="77"/>
      <c r="K205" s="77"/>
      <c r="L205" s="77"/>
      <c r="M205" s="77"/>
      <c r="N205" s="77"/>
      <c r="O205" s="77"/>
      <c r="P205" s="77"/>
      <c r="Q205" s="77"/>
      <c r="R205" s="77"/>
      <c r="S205" s="77"/>
      <c r="T205" s="77"/>
      <c r="U205" s="77"/>
      <c r="V205" s="406"/>
      <c r="W205" s="418"/>
      <c r="X205" s="418"/>
      <c r="Y205" s="418"/>
      <c r="Z205" s="418"/>
      <c r="AA205" s="418"/>
      <c r="AB205" s="418"/>
      <c r="AC205" s="418"/>
      <c r="AD205" s="477"/>
      <c r="AE205" s="497"/>
      <c r="AF205" s="513"/>
      <c r="AG205" s="513"/>
      <c r="AH205" s="513"/>
      <c r="AI205" s="513"/>
      <c r="AJ205" s="513"/>
      <c r="AK205" s="513"/>
      <c r="AL205" s="513"/>
      <c r="AM205" s="513"/>
      <c r="AN205" s="513"/>
      <c r="AO205" s="513"/>
      <c r="AP205" s="513"/>
      <c r="AQ205" s="513"/>
      <c r="AR205" s="513"/>
      <c r="AS205" s="513"/>
      <c r="AT205" s="623"/>
      <c r="AU205" s="643"/>
      <c r="AV205" s="654"/>
      <c r="AW205" s="654"/>
      <c r="AY205" s="686"/>
      <c r="AZ205" s="718"/>
      <c r="BA205" s="737"/>
      <c r="BB205" s="737"/>
      <c r="BC205" s="737"/>
      <c r="BD205" s="737"/>
      <c r="BE205" s="737"/>
      <c r="BF205" s="737"/>
      <c r="BG205" s="737"/>
      <c r="BH205" s="737"/>
      <c r="BI205" s="737"/>
      <c r="BJ205" s="737"/>
      <c r="BK205" s="737"/>
      <c r="BL205" s="737"/>
      <c r="BM205" s="737"/>
      <c r="BN205" s="737"/>
      <c r="BO205" s="737"/>
      <c r="BP205" s="737"/>
      <c r="BQ205" s="737"/>
      <c r="BR205" s="737"/>
      <c r="BS205" s="737"/>
      <c r="BT205" s="737"/>
      <c r="BU205" s="737"/>
      <c r="BV205" s="737"/>
      <c r="BW205" s="737"/>
      <c r="BX205" s="737"/>
      <c r="BY205" s="737"/>
      <c r="BZ205" s="737"/>
      <c r="CA205" s="737"/>
      <c r="CB205" s="737"/>
      <c r="CC205" s="737"/>
      <c r="CD205" s="737"/>
      <c r="CE205" s="737"/>
      <c r="CF205" s="737"/>
      <c r="CG205" s="737"/>
      <c r="CH205" s="737"/>
      <c r="CI205" s="737"/>
      <c r="CJ205" s="737"/>
      <c r="CK205" s="737"/>
      <c r="CL205" s="737"/>
      <c r="CM205" s="737"/>
      <c r="CN205" s="737"/>
      <c r="CO205" s="737"/>
      <c r="CP205" s="737"/>
      <c r="CQ205" s="737"/>
      <c r="CR205" s="737"/>
      <c r="CS205" s="1124"/>
      <c r="CT205" s="1142"/>
    </row>
    <row r="206" spans="1:99" ht="6.75" customHeight="1">
      <c r="A206" s="77"/>
      <c r="B206" s="77"/>
      <c r="C206" s="77"/>
      <c r="D206" s="77"/>
      <c r="E206" s="77"/>
      <c r="F206" s="77"/>
      <c r="G206" s="77"/>
      <c r="H206" s="77"/>
      <c r="I206" s="77"/>
      <c r="J206" s="77"/>
      <c r="K206" s="77"/>
      <c r="L206" s="77"/>
      <c r="M206" s="77"/>
      <c r="N206" s="77"/>
      <c r="O206" s="77"/>
      <c r="P206" s="77"/>
      <c r="Q206" s="77"/>
      <c r="R206" s="77"/>
      <c r="S206" s="77"/>
      <c r="T206" s="77"/>
      <c r="U206" s="77"/>
      <c r="V206" s="407"/>
      <c r="W206" s="419"/>
      <c r="X206" s="419"/>
      <c r="Y206" s="419"/>
      <c r="Z206" s="419"/>
      <c r="AA206" s="419"/>
      <c r="AB206" s="419"/>
      <c r="AC206" s="419"/>
      <c r="AD206" s="478"/>
      <c r="AE206" s="498"/>
      <c r="AF206" s="514"/>
      <c r="AG206" s="514"/>
      <c r="AH206" s="514"/>
      <c r="AI206" s="514"/>
      <c r="AJ206" s="514"/>
      <c r="AK206" s="514"/>
      <c r="AL206" s="514"/>
      <c r="AM206" s="514"/>
      <c r="AN206" s="514"/>
      <c r="AO206" s="514"/>
      <c r="AP206" s="514"/>
      <c r="AQ206" s="514"/>
      <c r="AR206" s="514"/>
      <c r="AS206" s="514"/>
      <c r="AT206" s="624"/>
      <c r="AU206" s="644"/>
      <c r="AV206" s="654"/>
      <c r="AW206" s="654"/>
      <c r="CT206" s="1143"/>
    </row>
    <row r="207" spans="1:99" ht="6.75" customHeight="1">
      <c r="A207" s="74" t="s">
        <v>341</v>
      </c>
      <c r="B207" s="74"/>
      <c r="C207" s="74"/>
      <c r="D207" s="74"/>
      <c r="E207" s="74"/>
      <c r="F207" s="74"/>
      <c r="G207" s="74"/>
      <c r="H207" s="74"/>
      <c r="I207" s="74"/>
      <c r="J207" s="74"/>
      <c r="K207" s="74"/>
      <c r="L207" s="74"/>
      <c r="M207" s="74"/>
      <c r="N207" s="74"/>
      <c r="O207" s="74"/>
      <c r="P207" s="74"/>
      <c r="Q207" s="74"/>
      <c r="R207" s="74"/>
      <c r="S207" s="74"/>
      <c r="T207" s="75"/>
      <c r="U207" s="75"/>
      <c r="V207" s="408"/>
      <c r="W207" s="408"/>
      <c r="X207" s="408"/>
      <c r="Y207" s="408"/>
      <c r="Z207" s="408"/>
      <c r="AA207" s="408"/>
      <c r="AB207" s="408"/>
      <c r="AC207" s="408"/>
      <c r="AD207" s="408"/>
      <c r="AE207" s="499"/>
      <c r="AF207" s="515"/>
      <c r="AG207" s="515"/>
      <c r="AH207" s="515"/>
      <c r="AI207" s="515"/>
      <c r="AJ207" s="515"/>
      <c r="AK207" s="515"/>
      <c r="AL207" s="575" t="s">
        <v>97</v>
      </c>
      <c r="AM207" s="575"/>
      <c r="AN207" s="515"/>
      <c r="AO207" s="515"/>
      <c r="AP207" s="515"/>
      <c r="AQ207" s="515"/>
      <c r="AR207" s="515"/>
      <c r="AS207" s="515"/>
      <c r="AT207" s="575" t="s">
        <v>342</v>
      </c>
      <c r="AU207" s="645"/>
      <c r="AV207" s="654"/>
      <c r="AW207" s="654"/>
      <c r="AY207" s="678" t="s">
        <v>475</v>
      </c>
      <c r="AZ207" s="678"/>
      <c r="BA207" s="678"/>
      <c r="BB207" s="678"/>
      <c r="BC207" s="678"/>
      <c r="BD207" s="678"/>
      <c r="BE207" s="678"/>
      <c r="BF207" s="678"/>
      <c r="BG207" s="678"/>
      <c r="BH207" s="678"/>
      <c r="BI207" s="678"/>
      <c r="BJ207" s="678"/>
      <c r="BK207" s="678"/>
      <c r="BL207" s="678"/>
      <c r="BM207" s="678"/>
      <c r="BN207" s="678"/>
      <c r="BO207" s="678"/>
      <c r="BP207" s="678"/>
      <c r="BQ207" s="678"/>
      <c r="BR207" s="678"/>
      <c r="BS207" s="678"/>
      <c r="BT207" s="678"/>
      <c r="BU207" s="678"/>
      <c r="BV207" s="678"/>
      <c r="BW207" s="678"/>
      <c r="BX207" s="678"/>
      <c r="BY207" s="678"/>
      <c r="BZ207" s="678"/>
      <c r="CA207" s="678"/>
      <c r="CB207" s="678"/>
      <c r="CC207" s="678"/>
      <c r="CD207" s="678"/>
      <c r="CE207" s="678"/>
      <c r="CF207" s="678"/>
      <c r="CG207" s="678"/>
      <c r="CH207" s="678"/>
      <c r="CI207" s="678"/>
      <c r="CJ207" s="678"/>
      <c r="CK207" s="678"/>
      <c r="CL207" s="678"/>
      <c r="CM207" s="678"/>
      <c r="CN207" s="678"/>
      <c r="CO207" s="678"/>
      <c r="CP207" s="678"/>
      <c r="CQ207" s="678"/>
      <c r="CR207" s="678"/>
      <c r="CS207" s="678"/>
      <c r="CT207" s="1143"/>
    </row>
    <row r="208" spans="1:99" ht="6.75" customHeight="1">
      <c r="A208" s="74"/>
      <c r="B208" s="74"/>
      <c r="C208" s="74"/>
      <c r="D208" s="74"/>
      <c r="E208" s="74"/>
      <c r="F208" s="74"/>
      <c r="G208" s="74"/>
      <c r="H208" s="74"/>
      <c r="I208" s="74"/>
      <c r="J208" s="74"/>
      <c r="K208" s="74"/>
      <c r="L208" s="74"/>
      <c r="M208" s="74"/>
      <c r="N208" s="74"/>
      <c r="O208" s="74"/>
      <c r="P208" s="74"/>
      <c r="Q208" s="74"/>
      <c r="R208" s="74"/>
      <c r="S208" s="74"/>
      <c r="T208" s="75"/>
      <c r="U208" s="75"/>
      <c r="V208" s="408"/>
      <c r="W208" s="408"/>
      <c r="X208" s="408"/>
      <c r="Y208" s="408"/>
      <c r="Z208" s="408"/>
      <c r="AA208" s="408"/>
      <c r="AB208" s="408"/>
      <c r="AC208" s="408"/>
      <c r="AD208" s="408"/>
      <c r="AE208" s="500"/>
      <c r="AF208" s="516"/>
      <c r="AG208" s="516"/>
      <c r="AH208" s="516"/>
      <c r="AI208" s="516"/>
      <c r="AJ208" s="516"/>
      <c r="AK208" s="516"/>
      <c r="AL208" s="576"/>
      <c r="AM208" s="576"/>
      <c r="AN208" s="516"/>
      <c r="AO208" s="516"/>
      <c r="AP208" s="516"/>
      <c r="AQ208" s="516"/>
      <c r="AR208" s="516"/>
      <c r="AS208" s="516"/>
      <c r="AT208" s="576"/>
      <c r="AU208" s="646"/>
      <c r="AV208" s="654"/>
      <c r="AW208" s="654"/>
      <c r="AY208" s="678"/>
      <c r="AZ208" s="678"/>
      <c r="BA208" s="678"/>
      <c r="BB208" s="678"/>
      <c r="BC208" s="678"/>
      <c r="BD208" s="678"/>
      <c r="BE208" s="678"/>
      <c r="BF208" s="678"/>
      <c r="BG208" s="678"/>
      <c r="BH208" s="678"/>
      <c r="BI208" s="678"/>
      <c r="BJ208" s="678"/>
      <c r="BK208" s="678"/>
      <c r="BL208" s="678"/>
      <c r="BM208" s="678"/>
      <c r="BN208" s="678"/>
      <c r="BO208" s="678"/>
      <c r="BP208" s="678"/>
      <c r="BQ208" s="678"/>
      <c r="BR208" s="678"/>
      <c r="BS208" s="678"/>
      <c r="BT208" s="678"/>
      <c r="BU208" s="678"/>
      <c r="BV208" s="678"/>
      <c r="BW208" s="678"/>
      <c r="BX208" s="678"/>
      <c r="BY208" s="678"/>
      <c r="BZ208" s="678"/>
      <c r="CA208" s="678"/>
      <c r="CB208" s="678"/>
      <c r="CC208" s="678"/>
      <c r="CD208" s="678"/>
      <c r="CE208" s="678"/>
      <c r="CF208" s="678"/>
      <c r="CG208" s="678"/>
      <c r="CH208" s="678"/>
      <c r="CI208" s="678"/>
      <c r="CJ208" s="678"/>
      <c r="CK208" s="678"/>
      <c r="CL208" s="678"/>
      <c r="CM208" s="678"/>
      <c r="CN208" s="678"/>
      <c r="CO208" s="678"/>
      <c r="CP208" s="678"/>
      <c r="CQ208" s="678"/>
      <c r="CR208" s="678"/>
      <c r="CS208" s="678"/>
      <c r="CT208" s="1143"/>
      <c r="CU208" s="1147" t="s">
        <v>46</v>
      </c>
    </row>
    <row r="209" spans="1:99" ht="6.75" customHeight="1">
      <c r="A209" s="74"/>
      <c r="B209" s="74"/>
      <c r="C209" s="74"/>
      <c r="D209" s="74"/>
      <c r="E209" s="74"/>
      <c r="F209" s="74"/>
      <c r="G209" s="74"/>
      <c r="H209" s="74"/>
      <c r="I209" s="74"/>
      <c r="J209" s="74"/>
      <c r="K209" s="74"/>
      <c r="L209" s="74"/>
      <c r="M209" s="74"/>
      <c r="N209" s="74"/>
      <c r="O209" s="74"/>
      <c r="P209" s="74"/>
      <c r="Q209" s="74"/>
      <c r="R209" s="74"/>
      <c r="S209" s="74"/>
      <c r="T209" s="75"/>
      <c r="U209" s="75"/>
      <c r="V209" s="408"/>
      <c r="W209" s="408"/>
      <c r="X209" s="408"/>
      <c r="Y209" s="408"/>
      <c r="Z209" s="408"/>
      <c r="AA209" s="408"/>
      <c r="AB209" s="408"/>
      <c r="AC209" s="408"/>
      <c r="AD209" s="408"/>
      <c r="AE209" s="500"/>
      <c r="AF209" s="516"/>
      <c r="AG209" s="516"/>
      <c r="AH209" s="516"/>
      <c r="AI209" s="516"/>
      <c r="AJ209" s="516"/>
      <c r="AK209" s="516"/>
      <c r="AL209" s="576"/>
      <c r="AM209" s="576"/>
      <c r="AN209" s="516"/>
      <c r="AO209" s="516"/>
      <c r="AP209" s="516"/>
      <c r="AQ209" s="516"/>
      <c r="AR209" s="516"/>
      <c r="AS209" s="516"/>
      <c r="AT209" s="576"/>
      <c r="AU209" s="646"/>
      <c r="AV209" s="654"/>
      <c r="AW209" s="654"/>
      <c r="AY209" s="688" t="s">
        <v>400</v>
      </c>
      <c r="AZ209" s="688"/>
      <c r="BA209" s="688"/>
      <c r="BB209" s="688"/>
      <c r="BC209" s="688"/>
      <c r="BD209" s="688"/>
      <c r="BE209" s="688"/>
      <c r="BF209" s="688"/>
      <c r="BG209" s="688"/>
      <c r="BH209" s="688"/>
      <c r="BI209" s="688"/>
      <c r="BJ209" s="688"/>
      <c r="BK209" s="688"/>
      <c r="BL209" s="688"/>
      <c r="BM209" s="688"/>
      <c r="BN209" s="688"/>
      <c r="BO209" s="688"/>
      <c r="BP209" s="688"/>
      <c r="BQ209" s="688"/>
      <c r="BR209" s="688"/>
      <c r="BS209" s="688"/>
      <c r="BT209" s="688"/>
      <c r="BU209" s="688"/>
      <c r="BV209" s="688"/>
      <c r="BW209" s="688"/>
      <c r="BX209" s="688"/>
      <c r="BY209" s="688"/>
      <c r="BZ209" s="688"/>
      <c r="CA209" s="688"/>
      <c r="CB209" s="688"/>
      <c r="CC209" s="688"/>
      <c r="CD209" s="688"/>
      <c r="CE209" s="688"/>
      <c r="CF209" s="688"/>
      <c r="CG209" s="688"/>
      <c r="CH209" s="688"/>
      <c r="CI209" s="688"/>
      <c r="CJ209" s="688"/>
      <c r="CK209" s="688"/>
      <c r="CL209" s="688"/>
      <c r="CM209" s="688"/>
      <c r="CN209" s="688"/>
      <c r="CO209" s="688"/>
      <c r="CP209" s="688"/>
      <c r="CQ209" s="688"/>
      <c r="CR209" s="688"/>
      <c r="CS209" s="688"/>
      <c r="CT209" s="1143"/>
      <c r="CU209" s="1147"/>
    </row>
    <row r="210" spans="1:99" ht="6.75" customHeight="1">
      <c r="A210" s="74"/>
      <c r="B210" s="74"/>
      <c r="C210" s="74"/>
      <c r="D210" s="74"/>
      <c r="E210" s="74"/>
      <c r="F210" s="74"/>
      <c r="G210" s="74"/>
      <c r="H210" s="74"/>
      <c r="I210" s="74"/>
      <c r="J210" s="74"/>
      <c r="K210" s="74"/>
      <c r="L210" s="74"/>
      <c r="M210" s="74"/>
      <c r="N210" s="74"/>
      <c r="O210" s="74"/>
      <c r="P210" s="74"/>
      <c r="Q210" s="74"/>
      <c r="R210" s="74"/>
      <c r="S210" s="74"/>
      <c r="T210" s="75"/>
      <c r="U210" s="75"/>
      <c r="V210" s="408"/>
      <c r="W210" s="408"/>
      <c r="X210" s="408"/>
      <c r="Y210" s="408"/>
      <c r="Z210" s="408"/>
      <c r="AA210" s="408"/>
      <c r="AB210" s="408"/>
      <c r="AC210" s="408"/>
      <c r="AD210" s="408"/>
      <c r="AE210" s="501"/>
      <c r="AF210" s="517"/>
      <c r="AG210" s="517"/>
      <c r="AH210" s="517"/>
      <c r="AI210" s="517"/>
      <c r="AJ210" s="517"/>
      <c r="AK210" s="517"/>
      <c r="AL210" s="577"/>
      <c r="AM210" s="577"/>
      <c r="AN210" s="517"/>
      <c r="AO210" s="517"/>
      <c r="AP210" s="517"/>
      <c r="AQ210" s="517"/>
      <c r="AR210" s="517"/>
      <c r="AS210" s="517"/>
      <c r="AT210" s="577"/>
      <c r="AU210" s="647"/>
      <c r="AX210" s="505"/>
      <c r="AY210" s="688"/>
      <c r="AZ210" s="688"/>
      <c r="BA210" s="688"/>
      <c r="BB210" s="688"/>
      <c r="BC210" s="688"/>
      <c r="BD210" s="688"/>
      <c r="BE210" s="688"/>
      <c r="BF210" s="688"/>
      <c r="BG210" s="688"/>
      <c r="BH210" s="688"/>
      <c r="BI210" s="688"/>
      <c r="BJ210" s="688"/>
      <c r="BK210" s="688"/>
      <c r="BL210" s="688"/>
      <c r="BM210" s="688"/>
      <c r="BN210" s="688"/>
      <c r="BO210" s="688"/>
      <c r="BP210" s="688"/>
      <c r="BQ210" s="688"/>
      <c r="BR210" s="688"/>
      <c r="BS210" s="688"/>
      <c r="BT210" s="688"/>
      <c r="BU210" s="688"/>
      <c r="BV210" s="688"/>
      <c r="BW210" s="688"/>
      <c r="BX210" s="688"/>
      <c r="BY210" s="688"/>
      <c r="BZ210" s="688"/>
      <c r="CA210" s="688"/>
      <c r="CB210" s="688"/>
      <c r="CC210" s="688"/>
      <c r="CD210" s="688"/>
      <c r="CE210" s="688"/>
      <c r="CF210" s="688"/>
      <c r="CG210" s="688"/>
      <c r="CH210" s="688"/>
      <c r="CI210" s="688"/>
      <c r="CJ210" s="688"/>
      <c r="CK210" s="688"/>
      <c r="CL210" s="688"/>
      <c r="CM210" s="688"/>
      <c r="CN210" s="688"/>
      <c r="CO210" s="688"/>
      <c r="CP210" s="688"/>
      <c r="CQ210" s="688"/>
      <c r="CR210" s="688"/>
      <c r="CS210" s="688"/>
      <c r="CT210" s="1143"/>
      <c r="CU210" s="1147"/>
    </row>
    <row r="211" spans="1:99" ht="6.75" customHeight="1">
      <c r="A211" s="78" t="s">
        <v>344</v>
      </c>
      <c r="B211" s="155"/>
      <c r="C211" s="155"/>
      <c r="D211" s="155"/>
      <c r="E211" s="155"/>
      <c r="F211" s="155"/>
      <c r="G211" s="155"/>
      <c r="H211" s="155"/>
      <c r="I211" s="155"/>
      <c r="J211" s="155"/>
      <c r="K211" s="155"/>
      <c r="L211" s="155"/>
      <c r="M211" s="155"/>
      <c r="N211" s="155"/>
      <c r="O211" s="155"/>
      <c r="P211" s="155"/>
      <c r="Q211" s="155"/>
      <c r="R211" s="155"/>
      <c r="S211" s="155"/>
      <c r="T211" s="155"/>
      <c r="U211" s="155"/>
      <c r="V211" s="409"/>
      <c r="W211" s="420"/>
      <c r="X211" s="420"/>
      <c r="Y211" s="420"/>
      <c r="Z211" s="420"/>
      <c r="AA211" s="420"/>
      <c r="AB211" s="420"/>
      <c r="AC211" s="420"/>
      <c r="AD211" s="479"/>
      <c r="AE211" s="41" t="s">
        <v>158</v>
      </c>
      <c r="AF211" s="515"/>
      <c r="AG211" s="515"/>
      <c r="AH211" s="515"/>
      <c r="AI211" s="515"/>
      <c r="AJ211" s="515"/>
      <c r="AK211" s="515"/>
      <c r="AL211" s="515"/>
      <c r="AM211" s="515"/>
      <c r="AN211" s="515"/>
      <c r="AO211" s="515"/>
      <c r="AP211" s="515"/>
      <c r="AQ211" s="515"/>
      <c r="AR211" s="515"/>
      <c r="AS211" s="515"/>
      <c r="AT211" s="515"/>
      <c r="AU211" s="482" t="s">
        <v>161</v>
      </c>
      <c r="AX211" s="505"/>
      <c r="AY211" s="688"/>
      <c r="AZ211" s="688"/>
      <c r="BA211" s="688"/>
      <c r="BB211" s="688"/>
      <c r="BC211" s="688"/>
      <c r="BD211" s="688"/>
      <c r="BE211" s="688"/>
      <c r="BF211" s="688"/>
      <c r="BG211" s="688"/>
      <c r="BH211" s="688"/>
      <c r="BI211" s="688"/>
      <c r="BJ211" s="688"/>
      <c r="BK211" s="688"/>
      <c r="BL211" s="688"/>
      <c r="BM211" s="688"/>
      <c r="BN211" s="688"/>
      <c r="BO211" s="688"/>
      <c r="BP211" s="688"/>
      <c r="BQ211" s="688"/>
      <c r="BR211" s="688"/>
      <c r="BS211" s="688"/>
      <c r="BT211" s="688"/>
      <c r="BU211" s="688"/>
      <c r="BV211" s="688"/>
      <c r="BW211" s="688"/>
      <c r="BX211" s="688"/>
      <c r="BY211" s="688"/>
      <c r="BZ211" s="688"/>
      <c r="CA211" s="688"/>
      <c r="CB211" s="688"/>
      <c r="CC211" s="688"/>
      <c r="CD211" s="688"/>
      <c r="CE211" s="688"/>
      <c r="CF211" s="688"/>
      <c r="CG211" s="688"/>
      <c r="CH211" s="688"/>
      <c r="CI211" s="688"/>
      <c r="CJ211" s="688"/>
      <c r="CK211" s="688"/>
      <c r="CL211" s="688"/>
      <c r="CM211" s="688"/>
      <c r="CN211" s="688"/>
      <c r="CO211" s="688"/>
      <c r="CP211" s="688"/>
      <c r="CQ211" s="688"/>
      <c r="CR211" s="688"/>
      <c r="CS211" s="688"/>
      <c r="CT211" s="1143"/>
      <c r="CU211" s="1147"/>
    </row>
    <row r="212" spans="1:99" ht="6.75" customHeight="1">
      <c r="A212" s="79"/>
      <c r="B212" s="156"/>
      <c r="C212" s="156"/>
      <c r="D212" s="156"/>
      <c r="E212" s="156"/>
      <c r="F212" s="156"/>
      <c r="G212" s="156"/>
      <c r="H212" s="156"/>
      <c r="I212" s="156"/>
      <c r="J212" s="156"/>
      <c r="K212" s="156"/>
      <c r="L212" s="156"/>
      <c r="M212" s="156"/>
      <c r="N212" s="156"/>
      <c r="O212" s="156"/>
      <c r="P212" s="156"/>
      <c r="Q212" s="156"/>
      <c r="R212" s="156"/>
      <c r="S212" s="156"/>
      <c r="T212" s="156"/>
      <c r="U212" s="156"/>
      <c r="V212" s="410"/>
      <c r="W212" s="421"/>
      <c r="X212" s="421"/>
      <c r="Y212" s="421"/>
      <c r="Z212" s="421"/>
      <c r="AA212" s="421"/>
      <c r="AB212" s="421"/>
      <c r="AC212" s="421"/>
      <c r="AD212" s="480"/>
      <c r="AE212" s="502"/>
      <c r="AF212" s="516"/>
      <c r="AG212" s="516"/>
      <c r="AH212" s="516"/>
      <c r="AI212" s="516"/>
      <c r="AJ212" s="516"/>
      <c r="AK212" s="516"/>
      <c r="AL212" s="516"/>
      <c r="AM212" s="516"/>
      <c r="AN212" s="516"/>
      <c r="AO212" s="516"/>
      <c r="AP212" s="516"/>
      <c r="AQ212" s="516"/>
      <c r="AR212" s="516"/>
      <c r="AS212" s="516"/>
      <c r="AT212" s="516"/>
      <c r="AU212" s="648"/>
      <c r="AV212" s="59"/>
      <c r="AW212" s="59"/>
      <c r="AX212" s="505"/>
      <c r="AY212" s="688"/>
      <c r="AZ212" s="688"/>
      <c r="BA212" s="688"/>
      <c r="BB212" s="688"/>
      <c r="BC212" s="688"/>
      <c r="BD212" s="688"/>
      <c r="BE212" s="688"/>
      <c r="BF212" s="688"/>
      <c r="BG212" s="688"/>
      <c r="BH212" s="688"/>
      <c r="BI212" s="688"/>
      <c r="BJ212" s="688"/>
      <c r="BK212" s="688"/>
      <c r="BL212" s="688"/>
      <c r="BM212" s="688"/>
      <c r="BN212" s="688"/>
      <c r="BO212" s="688"/>
      <c r="BP212" s="688"/>
      <c r="BQ212" s="688"/>
      <c r="BR212" s="688"/>
      <c r="BS212" s="688"/>
      <c r="BT212" s="688"/>
      <c r="BU212" s="688"/>
      <c r="BV212" s="688"/>
      <c r="BW212" s="688"/>
      <c r="BX212" s="688"/>
      <c r="BY212" s="688"/>
      <c r="BZ212" s="688"/>
      <c r="CA212" s="688"/>
      <c r="CB212" s="688"/>
      <c r="CC212" s="688"/>
      <c r="CD212" s="688"/>
      <c r="CE212" s="688"/>
      <c r="CF212" s="688"/>
      <c r="CG212" s="688"/>
      <c r="CH212" s="688"/>
      <c r="CI212" s="688"/>
      <c r="CJ212" s="688"/>
      <c r="CK212" s="688"/>
      <c r="CL212" s="688"/>
      <c r="CM212" s="688"/>
      <c r="CN212" s="688"/>
      <c r="CO212" s="688"/>
      <c r="CP212" s="688"/>
      <c r="CQ212" s="688"/>
      <c r="CR212" s="688"/>
      <c r="CS212" s="688"/>
      <c r="CT212" s="1143"/>
      <c r="CU212" s="1147"/>
    </row>
    <row r="213" spans="1:99" ht="6.75" customHeight="1">
      <c r="A213" s="80"/>
      <c r="B213" s="157"/>
      <c r="C213" s="157"/>
      <c r="D213" s="157"/>
      <c r="E213" s="157"/>
      <c r="F213" s="157"/>
      <c r="G213" s="157"/>
      <c r="H213" s="157"/>
      <c r="I213" s="157"/>
      <c r="J213" s="157"/>
      <c r="K213" s="157"/>
      <c r="L213" s="157"/>
      <c r="M213" s="157"/>
      <c r="N213" s="157"/>
      <c r="O213" s="157"/>
      <c r="P213" s="157"/>
      <c r="Q213" s="157"/>
      <c r="R213" s="157"/>
      <c r="S213" s="157"/>
      <c r="T213" s="157"/>
      <c r="U213" s="157"/>
      <c r="V213" s="411"/>
      <c r="W213" s="422"/>
      <c r="X213" s="422"/>
      <c r="Y213" s="422"/>
      <c r="Z213" s="422"/>
      <c r="AA213" s="422"/>
      <c r="AB213" s="422"/>
      <c r="AC213" s="422"/>
      <c r="AD213" s="481"/>
      <c r="AE213" s="225"/>
      <c r="AF213" s="517"/>
      <c r="AG213" s="517"/>
      <c r="AH213" s="517"/>
      <c r="AI213" s="517"/>
      <c r="AJ213" s="517"/>
      <c r="AK213" s="517"/>
      <c r="AL213" s="517"/>
      <c r="AM213" s="517"/>
      <c r="AN213" s="517"/>
      <c r="AO213" s="517"/>
      <c r="AP213" s="517"/>
      <c r="AQ213" s="517"/>
      <c r="AR213" s="517"/>
      <c r="AS213" s="517"/>
      <c r="AT213" s="517"/>
      <c r="AU213" s="483"/>
      <c r="AV213" s="59"/>
      <c r="AW213" s="59"/>
      <c r="AX213" s="505"/>
      <c r="AY213" s="689"/>
      <c r="AZ213" s="689"/>
      <c r="BA213" s="689"/>
      <c r="BB213" s="689"/>
      <c r="BC213" s="689"/>
      <c r="BD213" s="689"/>
      <c r="BE213" s="689"/>
      <c r="BF213" s="689"/>
      <c r="BG213" s="689"/>
      <c r="BH213" s="689"/>
      <c r="BI213" s="689"/>
      <c r="BJ213" s="689"/>
      <c r="BK213" s="689"/>
      <c r="BL213" s="689"/>
      <c r="BM213" s="689"/>
      <c r="BN213" s="689"/>
      <c r="BO213" s="689"/>
      <c r="BP213" s="689"/>
      <c r="BQ213" s="689"/>
      <c r="BR213" s="689"/>
      <c r="BS213" s="689"/>
      <c r="BT213" s="689"/>
      <c r="BU213" s="689"/>
      <c r="BV213" s="689"/>
      <c r="BW213" s="689"/>
      <c r="BX213" s="689"/>
      <c r="BY213" s="689"/>
      <c r="BZ213" s="689"/>
      <c r="CA213" s="689"/>
      <c r="CB213" s="689"/>
      <c r="CC213" s="689"/>
      <c r="CD213" s="689"/>
      <c r="CE213" s="689"/>
      <c r="CF213" s="689"/>
      <c r="CG213" s="689"/>
      <c r="CH213" s="689"/>
      <c r="CI213" s="689"/>
      <c r="CJ213" s="689"/>
      <c r="CK213" s="689"/>
      <c r="CL213" s="689"/>
      <c r="CM213" s="689"/>
      <c r="CN213" s="689"/>
      <c r="CO213" s="689"/>
      <c r="CP213" s="689"/>
      <c r="CQ213" s="689"/>
      <c r="CR213" s="689"/>
      <c r="CS213" s="689"/>
      <c r="CT213" s="1142"/>
      <c r="CU213" s="1147"/>
    </row>
    <row r="214" spans="1:99" ht="6.75" customHeight="1">
      <c r="AV214" s="655"/>
      <c r="AW214" s="655"/>
      <c r="AX214" s="505"/>
      <c r="AY214" s="34" t="s">
        <v>62</v>
      </c>
      <c r="AZ214" s="546"/>
      <c r="BA214" s="546"/>
      <c r="BB214" s="546"/>
      <c r="BC214" s="546"/>
      <c r="BD214" s="546"/>
      <c r="BE214" s="546"/>
      <c r="BF214" s="546"/>
      <c r="BG214" s="546"/>
      <c r="BH214" s="546"/>
      <c r="BI214" s="546"/>
      <c r="BJ214" s="546"/>
      <c r="BK214" s="546"/>
      <c r="BL214" s="546"/>
      <c r="BM214" s="546"/>
      <c r="BN214" s="546"/>
      <c r="BO214" s="546"/>
      <c r="BP214" s="546"/>
      <c r="BQ214" s="546"/>
      <c r="BR214" s="546"/>
      <c r="BS214" s="557"/>
      <c r="BT214" s="878">
        <v>183</v>
      </c>
      <c r="BU214" s="898"/>
      <c r="BV214" s="908"/>
      <c r="BW214" s="937"/>
      <c r="BX214" s="955"/>
      <c r="BY214" s="955"/>
      <c r="BZ214" s="955"/>
      <c r="CA214" s="955"/>
      <c r="CB214" s="955"/>
      <c r="CC214" s="955"/>
      <c r="CD214" s="955"/>
      <c r="CE214" s="955"/>
      <c r="CF214" s="955"/>
      <c r="CG214" s="955"/>
      <c r="CH214" s="955"/>
      <c r="CI214" s="955"/>
      <c r="CJ214" s="955"/>
      <c r="CK214" s="955"/>
      <c r="CL214" s="955"/>
      <c r="CM214" s="955"/>
      <c r="CN214" s="955"/>
      <c r="CO214" s="955"/>
      <c r="CP214" s="955"/>
      <c r="CQ214" s="955"/>
      <c r="CR214" s="1090" t="s">
        <v>57</v>
      </c>
      <c r="CS214" s="1128"/>
      <c r="CT214" s="1142"/>
      <c r="CU214" s="1147"/>
    </row>
    <row r="215" spans="1:99" ht="6.75" customHeight="1">
      <c r="A215" s="70" t="s">
        <v>86</v>
      </c>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656"/>
      <c r="AW215" s="656"/>
      <c r="AX215" s="505"/>
      <c r="AY215" s="690"/>
      <c r="AZ215" s="650"/>
      <c r="BA215" s="650"/>
      <c r="BB215" s="650"/>
      <c r="BC215" s="650"/>
      <c r="BD215" s="650"/>
      <c r="BE215" s="650"/>
      <c r="BF215" s="650"/>
      <c r="BG215" s="650"/>
      <c r="BH215" s="650"/>
      <c r="BI215" s="650"/>
      <c r="BJ215" s="650"/>
      <c r="BK215" s="650"/>
      <c r="BL215" s="650"/>
      <c r="BM215" s="650"/>
      <c r="BN215" s="650"/>
      <c r="BO215" s="650"/>
      <c r="BP215" s="650"/>
      <c r="BQ215" s="650"/>
      <c r="BR215" s="650"/>
      <c r="BS215" s="857"/>
      <c r="BT215" s="879"/>
      <c r="BU215" s="899"/>
      <c r="BV215" s="909"/>
      <c r="BW215" s="938"/>
      <c r="BX215" s="956"/>
      <c r="BY215" s="956"/>
      <c r="BZ215" s="956"/>
      <c r="CA215" s="956"/>
      <c r="CB215" s="956"/>
      <c r="CC215" s="956"/>
      <c r="CD215" s="956"/>
      <c r="CE215" s="956"/>
      <c r="CF215" s="956"/>
      <c r="CG215" s="956"/>
      <c r="CH215" s="956"/>
      <c r="CI215" s="956"/>
      <c r="CJ215" s="956"/>
      <c r="CK215" s="956"/>
      <c r="CL215" s="956"/>
      <c r="CM215" s="956"/>
      <c r="CN215" s="956"/>
      <c r="CO215" s="956"/>
      <c r="CP215" s="956"/>
      <c r="CQ215" s="956"/>
      <c r="CR215" s="1091"/>
      <c r="CS215" s="1129"/>
      <c r="CT215" s="1142"/>
      <c r="CU215" s="1147"/>
    </row>
    <row r="216" spans="1:99" ht="6.75" customHeight="1">
      <c r="A216" s="7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657"/>
      <c r="AW216" s="657"/>
      <c r="AX216" s="505"/>
      <c r="AY216" s="690"/>
      <c r="AZ216" s="650"/>
      <c r="BA216" s="650"/>
      <c r="BB216" s="650"/>
      <c r="BC216" s="650"/>
      <c r="BD216" s="650"/>
      <c r="BE216" s="650"/>
      <c r="BF216" s="650"/>
      <c r="BG216" s="650"/>
      <c r="BH216" s="650"/>
      <c r="BI216" s="650"/>
      <c r="BJ216" s="650"/>
      <c r="BK216" s="650"/>
      <c r="BL216" s="650"/>
      <c r="BM216" s="650"/>
      <c r="BN216" s="650"/>
      <c r="BO216" s="650"/>
      <c r="BP216" s="650"/>
      <c r="BQ216" s="650"/>
      <c r="BR216" s="650"/>
      <c r="BS216" s="857"/>
      <c r="BT216" s="880"/>
      <c r="BU216" s="900"/>
      <c r="BV216" s="910"/>
      <c r="BW216" s="939"/>
      <c r="BX216" s="957"/>
      <c r="BY216" s="957"/>
      <c r="BZ216" s="957"/>
      <c r="CA216" s="957"/>
      <c r="CB216" s="957"/>
      <c r="CC216" s="957"/>
      <c r="CD216" s="957"/>
      <c r="CE216" s="957"/>
      <c r="CF216" s="957"/>
      <c r="CG216" s="957"/>
      <c r="CH216" s="957"/>
      <c r="CI216" s="957"/>
      <c r="CJ216" s="957"/>
      <c r="CK216" s="957"/>
      <c r="CL216" s="957"/>
      <c r="CM216" s="957"/>
      <c r="CN216" s="957"/>
      <c r="CO216" s="957"/>
      <c r="CP216" s="957"/>
      <c r="CQ216" s="957"/>
      <c r="CR216" s="1092"/>
      <c r="CS216" s="1130"/>
      <c r="CT216" s="1142"/>
      <c r="CU216" s="1147"/>
    </row>
    <row r="217" spans="1:99" ht="6.75" customHeight="1">
      <c r="A217" s="81" t="s">
        <v>54</v>
      </c>
      <c r="B217" s="81"/>
      <c r="C217" s="81"/>
      <c r="D217" s="81"/>
      <c r="E217" s="81"/>
      <c r="F217" s="81"/>
      <c r="G217" s="81"/>
      <c r="H217" s="81"/>
      <c r="I217" s="81"/>
      <c r="J217" s="81"/>
      <c r="K217" s="81"/>
      <c r="L217" s="81"/>
      <c r="M217" s="81"/>
      <c r="N217" s="81"/>
      <c r="O217" s="81"/>
      <c r="P217" s="81"/>
      <c r="Q217" s="81"/>
      <c r="R217" s="81"/>
      <c r="S217" s="81"/>
      <c r="T217" s="394" t="s">
        <v>152</v>
      </c>
      <c r="U217" s="394"/>
      <c r="V217" s="394"/>
      <c r="W217" s="394"/>
      <c r="X217" s="394"/>
      <c r="Y217" s="394"/>
      <c r="Z217" s="394"/>
      <c r="AA217" s="394"/>
      <c r="AB217" s="394"/>
      <c r="AC217" s="394"/>
      <c r="AD217" s="394"/>
      <c r="AE217" s="394"/>
      <c r="AF217" s="394"/>
      <c r="AG217" s="394"/>
      <c r="AH217" s="394"/>
      <c r="AI217" s="394"/>
      <c r="AJ217" s="394"/>
      <c r="AK217" s="394"/>
      <c r="AL217" s="394"/>
      <c r="AM217" s="394"/>
      <c r="AN217" s="394"/>
      <c r="AO217" s="394"/>
      <c r="AP217" s="394"/>
      <c r="AQ217" s="394"/>
      <c r="AR217" s="394"/>
      <c r="AS217" s="394"/>
      <c r="AT217" s="394"/>
      <c r="AU217" s="394"/>
      <c r="AV217" s="657"/>
      <c r="AW217" s="657"/>
      <c r="AX217" s="505"/>
      <c r="AY217" s="691" t="s">
        <v>193</v>
      </c>
      <c r="AZ217" s="722"/>
      <c r="BA217" s="722"/>
      <c r="BB217" s="722"/>
      <c r="BC217" s="722"/>
      <c r="BD217" s="722"/>
      <c r="BE217" s="722"/>
      <c r="BF217" s="722"/>
      <c r="BG217" s="722"/>
      <c r="BH217" s="722"/>
      <c r="BI217" s="722"/>
      <c r="BJ217" s="722"/>
      <c r="BK217" s="722"/>
      <c r="BL217" s="722"/>
      <c r="BM217" s="722"/>
      <c r="BN217" s="722"/>
      <c r="BO217" s="722"/>
      <c r="BP217" s="722"/>
      <c r="BQ217" s="722"/>
      <c r="BR217" s="722"/>
      <c r="BS217" s="858"/>
      <c r="BT217" s="878">
        <v>169</v>
      </c>
      <c r="BU217" s="898"/>
      <c r="BV217" s="908"/>
      <c r="BW217" s="937"/>
      <c r="BX217" s="955"/>
      <c r="BY217" s="955"/>
      <c r="BZ217" s="955"/>
      <c r="CA217" s="955"/>
      <c r="CB217" s="955"/>
      <c r="CC217" s="955"/>
      <c r="CD217" s="955"/>
      <c r="CE217" s="955"/>
      <c r="CF217" s="955"/>
      <c r="CG217" s="955"/>
      <c r="CH217" s="955"/>
      <c r="CI217" s="955"/>
      <c r="CJ217" s="955"/>
      <c r="CK217" s="955"/>
      <c r="CL217" s="955"/>
      <c r="CM217" s="955"/>
      <c r="CN217" s="955"/>
      <c r="CO217" s="955"/>
      <c r="CP217" s="955"/>
      <c r="CQ217" s="955"/>
      <c r="CR217" s="1090" t="s">
        <v>57</v>
      </c>
      <c r="CS217" s="1128"/>
      <c r="CT217" s="1142"/>
    </row>
    <row r="218" spans="1:99" ht="6.75" customHeight="1">
      <c r="A218" s="81"/>
      <c r="B218" s="81"/>
      <c r="C218" s="81"/>
      <c r="D218" s="81"/>
      <c r="E218" s="81"/>
      <c r="F218" s="81"/>
      <c r="G218" s="81"/>
      <c r="H218" s="81"/>
      <c r="I218" s="81"/>
      <c r="J218" s="81"/>
      <c r="K218" s="81"/>
      <c r="L218" s="81"/>
      <c r="M218" s="81"/>
      <c r="N218" s="81"/>
      <c r="O218" s="81"/>
      <c r="P218" s="81"/>
      <c r="Q218" s="81"/>
      <c r="R218" s="81"/>
      <c r="S218" s="81"/>
      <c r="T218" s="394"/>
      <c r="U218" s="394"/>
      <c r="V218" s="394"/>
      <c r="W218" s="394"/>
      <c r="X218" s="394"/>
      <c r="Y218" s="394"/>
      <c r="Z218" s="394"/>
      <c r="AA218" s="394"/>
      <c r="AB218" s="394"/>
      <c r="AC218" s="394"/>
      <c r="AD218" s="394"/>
      <c r="AE218" s="394"/>
      <c r="AF218" s="394"/>
      <c r="AG218" s="394"/>
      <c r="AH218" s="394"/>
      <c r="AI218" s="394"/>
      <c r="AJ218" s="394"/>
      <c r="AK218" s="394"/>
      <c r="AL218" s="394"/>
      <c r="AM218" s="394"/>
      <c r="AN218" s="394"/>
      <c r="AO218" s="394"/>
      <c r="AP218" s="394"/>
      <c r="AQ218" s="394"/>
      <c r="AR218" s="394"/>
      <c r="AS218" s="394"/>
      <c r="AT218" s="394"/>
      <c r="AU218" s="394"/>
      <c r="AV218" s="657"/>
      <c r="AW218" s="657"/>
      <c r="AX218" s="505"/>
      <c r="AY218" s="692"/>
      <c r="AZ218" s="723"/>
      <c r="BA218" s="723"/>
      <c r="BB218" s="723"/>
      <c r="BC218" s="723"/>
      <c r="BD218" s="723"/>
      <c r="BE218" s="723"/>
      <c r="BF218" s="723"/>
      <c r="BG218" s="723"/>
      <c r="BH218" s="723"/>
      <c r="BI218" s="723"/>
      <c r="BJ218" s="723"/>
      <c r="BK218" s="723"/>
      <c r="BL218" s="723"/>
      <c r="BM218" s="723"/>
      <c r="BN218" s="723"/>
      <c r="BO218" s="723"/>
      <c r="BP218" s="723"/>
      <c r="BQ218" s="723"/>
      <c r="BR218" s="723"/>
      <c r="BS218" s="859"/>
      <c r="BT218" s="879"/>
      <c r="BU218" s="899"/>
      <c r="BV218" s="909"/>
      <c r="BW218" s="938"/>
      <c r="BX218" s="956"/>
      <c r="BY218" s="956"/>
      <c r="BZ218" s="956"/>
      <c r="CA218" s="956"/>
      <c r="CB218" s="956"/>
      <c r="CC218" s="956"/>
      <c r="CD218" s="956"/>
      <c r="CE218" s="956"/>
      <c r="CF218" s="956"/>
      <c r="CG218" s="956"/>
      <c r="CH218" s="956"/>
      <c r="CI218" s="956"/>
      <c r="CJ218" s="956"/>
      <c r="CK218" s="956"/>
      <c r="CL218" s="956"/>
      <c r="CM218" s="956"/>
      <c r="CN218" s="956"/>
      <c r="CO218" s="956"/>
      <c r="CP218" s="956"/>
      <c r="CQ218" s="956"/>
      <c r="CR218" s="1091"/>
      <c r="CS218" s="1129"/>
      <c r="CT218" s="1142"/>
    </row>
    <row r="219" spans="1:99" ht="6.75" customHeight="1">
      <c r="A219" s="82"/>
      <c r="B219" s="82"/>
      <c r="C219" s="82"/>
      <c r="D219" s="82"/>
      <c r="E219" s="82"/>
      <c r="F219" s="82"/>
      <c r="G219" s="82"/>
      <c r="H219" s="82"/>
      <c r="I219" s="82"/>
      <c r="J219" s="82"/>
      <c r="K219" s="82"/>
      <c r="L219" s="82"/>
      <c r="M219" s="82"/>
      <c r="N219" s="82"/>
      <c r="O219" s="82"/>
      <c r="P219" s="82"/>
      <c r="Q219" s="82"/>
      <c r="R219" s="82"/>
      <c r="S219" s="82"/>
      <c r="T219" s="395"/>
      <c r="U219" s="395"/>
      <c r="V219" s="395"/>
      <c r="W219" s="395"/>
      <c r="X219" s="426"/>
      <c r="Y219" s="426"/>
      <c r="Z219" s="426"/>
      <c r="AA219" s="426"/>
      <c r="AB219" s="426"/>
      <c r="AC219" s="426"/>
      <c r="AD219" s="426"/>
      <c r="AE219" s="426"/>
      <c r="AF219" s="426"/>
      <c r="AG219" s="426"/>
      <c r="AH219" s="426"/>
      <c r="AI219" s="426"/>
      <c r="AJ219" s="426"/>
      <c r="AK219" s="426"/>
      <c r="AL219" s="426"/>
      <c r="AM219" s="426"/>
      <c r="AN219" s="426"/>
      <c r="AO219" s="426"/>
      <c r="AP219" s="426"/>
      <c r="AQ219" s="426"/>
      <c r="AR219" s="426"/>
      <c r="AS219" s="426"/>
      <c r="AT219" s="426"/>
      <c r="AU219" s="426"/>
      <c r="AV219" s="657"/>
      <c r="AW219" s="657"/>
      <c r="AX219" s="505"/>
      <c r="AY219" s="693"/>
      <c r="AZ219" s="724"/>
      <c r="BA219" s="724"/>
      <c r="BB219" s="724"/>
      <c r="BC219" s="724"/>
      <c r="BD219" s="724"/>
      <c r="BE219" s="724"/>
      <c r="BF219" s="724"/>
      <c r="BG219" s="724"/>
      <c r="BH219" s="724"/>
      <c r="BI219" s="724"/>
      <c r="BJ219" s="724"/>
      <c r="BK219" s="724"/>
      <c r="BL219" s="724"/>
      <c r="BM219" s="724"/>
      <c r="BN219" s="724"/>
      <c r="BO219" s="724"/>
      <c r="BP219" s="724"/>
      <c r="BQ219" s="724"/>
      <c r="BR219" s="724"/>
      <c r="BS219" s="860"/>
      <c r="BT219" s="881"/>
      <c r="BU219" s="901"/>
      <c r="BV219" s="911"/>
      <c r="BW219" s="940"/>
      <c r="BX219" s="958"/>
      <c r="BY219" s="958"/>
      <c r="BZ219" s="958"/>
      <c r="CA219" s="958"/>
      <c r="CB219" s="958"/>
      <c r="CC219" s="958"/>
      <c r="CD219" s="958"/>
      <c r="CE219" s="958"/>
      <c r="CF219" s="958"/>
      <c r="CG219" s="958"/>
      <c r="CH219" s="958"/>
      <c r="CI219" s="958"/>
      <c r="CJ219" s="958"/>
      <c r="CK219" s="958"/>
      <c r="CL219" s="958"/>
      <c r="CM219" s="958"/>
      <c r="CN219" s="958"/>
      <c r="CO219" s="958"/>
      <c r="CP219" s="958"/>
      <c r="CQ219" s="958"/>
      <c r="CR219" s="1093"/>
      <c r="CS219" s="1131"/>
      <c r="CT219" s="1142"/>
    </row>
    <row r="220" spans="1:99" ht="6.75" customHeight="1">
      <c r="A220" s="82"/>
      <c r="B220" s="82"/>
      <c r="C220" s="82"/>
      <c r="D220" s="82"/>
      <c r="E220" s="82"/>
      <c r="F220" s="82"/>
      <c r="G220" s="82"/>
      <c r="H220" s="82"/>
      <c r="I220" s="82"/>
      <c r="J220" s="82"/>
      <c r="K220" s="82"/>
      <c r="L220" s="82"/>
      <c r="M220" s="82"/>
      <c r="N220" s="82"/>
      <c r="O220" s="82"/>
      <c r="P220" s="82"/>
      <c r="Q220" s="82"/>
      <c r="R220" s="82"/>
      <c r="S220" s="82"/>
      <c r="T220" s="395"/>
      <c r="U220" s="395"/>
      <c r="V220" s="395"/>
      <c r="W220" s="395"/>
      <c r="X220" s="426"/>
      <c r="Y220" s="426"/>
      <c r="Z220" s="426"/>
      <c r="AA220" s="426"/>
      <c r="AB220" s="426"/>
      <c r="AC220" s="426"/>
      <c r="AD220" s="426"/>
      <c r="AE220" s="426"/>
      <c r="AF220" s="426"/>
      <c r="AG220" s="426"/>
      <c r="AH220" s="426"/>
      <c r="AI220" s="426"/>
      <c r="AJ220" s="426"/>
      <c r="AK220" s="426"/>
      <c r="AL220" s="426"/>
      <c r="AM220" s="426"/>
      <c r="AN220" s="426"/>
      <c r="AO220" s="426"/>
      <c r="AP220" s="426"/>
      <c r="AQ220" s="426"/>
      <c r="AR220" s="426"/>
      <c r="AS220" s="426"/>
      <c r="AT220" s="426"/>
      <c r="AU220" s="426"/>
      <c r="AV220" s="130"/>
      <c r="AW220" s="130"/>
      <c r="AX220" s="505"/>
      <c r="AY220" s="35" t="s">
        <v>26</v>
      </c>
      <c r="AZ220" s="121"/>
      <c r="BA220" s="121"/>
      <c r="BB220" s="121"/>
      <c r="BC220" s="121"/>
      <c r="BD220" s="121"/>
      <c r="BE220" s="121"/>
      <c r="BF220" s="121"/>
      <c r="BG220" s="121"/>
      <c r="BH220" s="121"/>
      <c r="BI220" s="121"/>
      <c r="BJ220" s="121"/>
      <c r="BK220" s="121"/>
      <c r="BL220" s="121"/>
      <c r="BM220" s="121"/>
      <c r="BN220" s="121"/>
      <c r="BO220" s="822" t="s">
        <v>101</v>
      </c>
      <c r="BP220" s="836"/>
      <c r="BQ220" s="836"/>
      <c r="BR220" s="836"/>
      <c r="BS220" s="861"/>
      <c r="BT220" s="882">
        <v>182</v>
      </c>
      <c r="BU220" s="902"/>
      <c r="BV220" s="912"/>
      <c r="BW220" s="941"/>
      <c r="BX220" s="959"/>
      <c r="BY220" s="959"/>
      <c r="BZ220" s="959"/>
      <c r="CA220" s="959"/>
      <c r="CB220" s="959"/>
      <c r="CC220" s="959"/>
      <c r="CD220" s="959"/>
      <c r="CE220" s="959"/>
      <c r="CF220" s="959"/>
      <c r="CG220" s="959"/>
      <c r="CH220" s="959"/>
      <c r="CI220" s="959"/>
      <c r="CJ220" s="959"/>
      <c r="CK220" s="959"/>
      <c r="CL220" s="959"/>
      <c r="CM220" s="959"/>
      <c r="CN220" s="959"/>
      <c r="CO220" s="959"/>
      <c r="CP220" s="959"/>
      <c r="CQ220" s="959"/>
      <c r="CR220" s="1094" t="s">
        <v>57</v>
      </c>
      <c r="CS220" s="1132"/>
      <c r="CT220" s="1142"/>
    </row>
    <row r="221" spans="1:99" ht="6.75" customHeight="1">
      <c r="A221" s="83" t="s">
        <v>244</v>
      </c>
      <c r="B221" s="83"/>
      <c r="C221" s="83"/>
      <c r="D221" s="83"/>
      <c r="E221" s="83"/>
      <c r="F221" s="83" t="s">
        <v>83</v>
      </c>
      <c r="G221" s="83"/>
      <c r="H221" s="83"/>
      <c r="I221" s="83"/>
      <c r="J221" s="83"/>
      <c r="K221" s="83"/>
      <c r="L221" s="83"/>
      <c r="M221" s="83"/>
      <c r="N221" s="83"/>
      <c r="O221" s="85" t="s">
        <v>345</v>
      </c>
      <c r="P221" s="85"/>
      <c r="Q221" s="85"/>
      <c r="R221" s="85"/>
      <c r="S221" s="85"/>
      <c r="T221" s="85"/>
      <c r="U221" s="85"/>
      <c r="V221" s="85"/>
      <c r="W221" s="85"/>
      <c r="X221" s="83" t="s">
        <v>219</v>
      </c>
      <c r="Y221" s="83"/>
      <c r="Z221" s="83"/>
      <c r="AA221" s="83"/>
      <c r="AB221" s="83"/>
      <c r="AC221" s="83"/>
      <c r="AD221" s="83"/>
      <c r="AE221" s="83"/>
      <c r="AF221" s="83"/>
      <c r="AG221" s="83"/>
      <c r="AH221" s="85" t="s">
        <v>60</v>
      </c>
      <c r="AI221" s="85"/>
      <c r="AJ221" s="85"/>
      <c r="AK221" s="85"/>
      <c r="AL221" s="85"/>
      <c r="AM221" s="85"/>
      <c r="AN221" s="85"/>
      <c r="AO221" s="85"/>
      <c r="AP221" s="85"/>
      <c r="AQ221" s="85"/>
      <c r="AR221" s="85"/>
      <c r="AS221" s="85"/>
      <c r="AT221" s="85"/>
      <c r="AU221" s="85"/>
      <c r="AV221" s="130"/>
      <c r="AW221" s="130"/>
      <c r="AX221" s="505"/>
      <c r="AY221" s="35"/>
      <c r="AZ221" s="121"/>
      <c r="BA221" s="121"/>
      <c r="BB221" s="121"/>
      <c r="BC221" s="121"/>
      <c r="BD221" s="121"/>
      <c r="BE221" s="121"/>
      <c r="BF221" s="121"/>
      <c r="BG221" s="121"/>
      <c r="BH221" s="121"/>
      <c r="BI221" s="121"/>
      <c r="BJ221" s="121"/>
      <c r="BK221" s="121"/>
      <c r="BL221" s="121"/>
      <c r="BM221" s="121"/>
      <c r="BN221" s="121"/>
      <c r="BO221" s="822"/>
      <c r="BP221" s="836"/>
      <c r="BQ221" s="836"/>
      <c r="BR221" s="836"/>
      <c r="BS221" s="861"/>
      <c r="BT221" s="879"/>
      <c r="BU221" s="899"/>
      <c r="BV221" s="909"/>
      <c r="BW221" s="938"/>
      <c r="BX221" s="956"/>
      <c r="BY221" s="956"/>
      <c r="BZ221" s="956"/>
      <c r="CA221" s="956"/>
      <c r="CB221" s="956"/>
      <c r="CC221" s="956"/>
      <c r="CD221" s="956"/>
      <c r="CE221" s="956"/>
      <c r="CF221" s="956"/>
      <c r="CG221" s="956"/>
      <c r="CH221" s="956"/>
      <c r="CI221" s="956"/>
      <c r="CJ221" s="956"/>
      <c r="CK221" s="956"/>
      <c r="CL221" s="956"/>
      <c r="CM221" s="956"/>
      <c r="CN221" s="956"/>
      <c r="CO221" s="956"/>
      <c r="CP221" s="956"/>
      <c r="CQ221" s="956"/>
      <c r="CR221" s="1091"/>
      <c r="CS221" s="1129"/>
      <c r="CT221" s="1142"/>
    </row>
    <row r="222" spans="1:99" ht="6.75" customHeight="1">
      <c r="A222" s="83"/>
      <c r="B222" s="83"/>
      <c r="C222" s="83"/>
      <c r="D222" s="83"/>
      <c r="E222" s="83"/>
      <c r="F222" s="83"/>
      <c r="G222" s="83"/>
      <c r="H222" s="83"/>
      <c r="I222" s="83"/>
      <c r="J222" s="83"/>
      <c r="K222" s="83"/>
      <c r="L222" s="83"/>
      <c r="M222" s="83"/>
      <c r="N222" s="83"/>
      <c r="O222" s="85"/>
      <c r="P222" s="85"/>
      <c r="Q222" s="85"/>
      <c r="R222" s="85"/>
      <c r="S222" s="85"/>
      <c r="T222" s="85"/>
      <c r="U222" s="85"/>
      <c r="V222" s="85"/>
      <c r="W222" s="85"/>
      <c r="X222" s="83"/>
      <c r="Y222" s="83"/>
      <c r="Z222" s="83"/>
      <c r="AA222" s="83"/>
      <c r="AB222" s="83"/>
      <c r="AC222" s="83"/>
      <c r="AD222" s="83"/>
      <c r="AE222" s="83"/>
      <c r="AF222" s="83"/>
      <c r="AG222" s="83"/>
      <c r="AH222" s="85"/>
      <c r="AI222" s="85"/>
      <c r="AJ222" s="85"/>
      <c r="AK222" s="85"/>
      <c r="AL222" s="85"/>
      <c r="AM222" s="85"/>
      <c r="AN222" s="85"/>
      <c r="AO222" s="85"/>
      <c r="AP222" s="85"/>
      <c r="AQ222" s="85"/>
      <c r="AR222" s="85"/>
      <c r="AS222" s="85"/>
      <c r="AT222" s="85"/>
      <c r="AU222" s="85"/>
      <c r="AV222" s="130"/>
      <c r="AW222" s="657"/>
      <c r="AX222" s="505"/>
      <c r="AY222" s="35"/>
      <c r="AZ222" s="121"/>
      <c r="BA222" s="121"/>
      <c r="BB222" s="121"/>
      <c r="BC222" s="121"/>
      <c r="BD222" s="121"/>
      <c r="BE222" s="121"/>
      <c r="BF222" s="121"/>
      <c r="BG222" s="121"/>
      <c r="BH222" s="121"/>
      <c r="BI222" s="121"/>
      <c r="BJ222" s="121"/>
      <c r="BK222" s="121"/>
      <c r="BL222" s="121"/>
      <c r="BM222" s="121"/>
      <c r="BN222" s="121"/>
      <c r="BO222" s="823"/>
      <c r="BP222" s="837"/>
      <c r="BQ222" s="837"/>
      <c r="BR222" s="837"/>
      <c r="BS222" s="862"/>
      <c r="BT222" s="881"/>
      <c r="BU222" s="901"/>
      <c r="BV222" s="911"/>
      <c r="BW222" s="940"/>
      <c r="BX222" s="958"/>
      <c r="BY222" s="958"/>
      <c r="BZ222" s="958"/>
      <c r="CA222" s="958"/>
      <c r="CB222" s="958"/>
      <c r="CC222" s="958"/>
      <c r="CD222" s="958"/>
      <c r="CE222" s="958"/>
      <c r="CF222" s="958"/>
      <c r="CG222" s="958"/>
      <c r="CH222" s="958"/>
      <c r="CI222" s="958"/>
      <c r="CJ222" s="958"/>
      <c r="CK222" s="958"/>
      <c r="CL222" s="958"/>
      <c r="CM222" s="958"/>
      <c r="CN222" s="958"/>
      <c r="CO222" s="958"/>
      <c r="CP222" s="958"/>
      <c r="CQ222" s="958"/>
      <c r="CR222" s="1093"/>
      <c r="CS222" s="1131"/>
      <c r="CT222" s="1142"/>
    </row>
    <row r="223" spans="1:99" ht="6.75" customHeight="1">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W223" s="657"/>
      <c r="AX223" s="505"/>
      <c r="AY223" s="35"/>
      <c r="AZ223" s="121"/>
      <c r="BA223" s="121"/>
      <c r="BB223" s="121"/>
      <c r="BC223" s="121"/>
      <c r="BD223" s="121"/>
      <c r="BE223" s="121"/>
      <c r="BF223" s="121"/>
      <c r="BG223" s="121"/>
      <c r="BH223" s="121"/>
      <c r="BI223" s="121"/>
      <c r="BJ223" s="121"/>
      <c r="BK223" s="121"/>
      <c r="BL223" s="121"/>
      <c r="BM223" s="121"/>
      <c r="BN223" s="121"/>
      <c r="BO223" s="34" t="s">
        <v>72</v>
      </c>
      <c r="BP223" s="120"/>
      <c r="BQ223" s="120"/>
      <c r="BR223" s="120"/>
      <c r="BS223" s="182"/>
      <c r="BT223" s="879">
        <v>181</v>
      </c>
      <c r="BU223" s="899"/>
      <c r="BV223" s="909"/>
      <c r="BW223" s="938"/>
      <c r="BX223" s="956"/>
      <c r="BY223" s="956"/>
      <c r="BZ223" s="956"/>
      <c r="CA223" s="956"/>
      <c r="CB223" s="956"/>
      <c r="CC223" s="956"/>
      <c r="CD223" s="956"/>
      <c r="CE223" s="956"/>
      <c r="CF223" s="956"/>
      <c r="CG223" s="956"/>
      <c r="CH223" s="956"/>
      <c r="CI223" s="956"/>
      <c r="CJ223" s="956"/>
      <c r="CK223" s="956"/>
      <c r="CL223" s="956"/>
      <c r="CM223" s="956"/>
      <c r="CN223" s="956"/>
      <c r="CO223" s="956"/>
      <c r="CP223" s="956"/>
      <c r="CQ223" s="956"/>
      <c r="CR223" s="1091" t="s">
        <v>57</v>
      </c>
      <c r="CS223" s="1129"/>
      <c r="CT223" s="1142"/>
    </row>
    <row r="224" spans="1:99" ht="6.75" customHeight="1">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W224" s="118"/>
      <c r="AX224" s="505"/>
      <c r="AY224" s="35"/>
      <c r="AZ224" s="121"/>
      <c r="BA224" s="121"/>
      <c r="BB224" s="121"/>
      <c r="BC224" s="121"/>
      <c r="BD224" s="121"/>
      <c r="BE224" s="121"/>
      <c r="BF224" s="121"/>
      <c r="BG224" s="121"/>
      <c r="BH224" s="121"/>
      <c r="BI224" s="121"/>
      <c r="BJ224" s="121"/>
      <c r="BK224" s="121"/>
      <c r="BL224" s="121"/>
      <c r="BM224" s="121"/>
      <c r="BN224" s="121"/>
      <c r="BO224" s="35"/>
      <c r="BP224" s="121"/>
      <c r="BQ224" s="121"/>
      <c r="BR224" s="121"/>
      <c r="BS224" s="183"/>
      <c r="BT224" s="879"/>
      <c r="BU224" s="899"/>
      <c r="BV224" s="909"/>
      <c r="BW224" s="938"/>
      <c r="BX224" s="956"/>
      <c r="BY224" s="956"/>
      <c r="BZ224" s="956"/>
      <c r="CA224" s="956"/>
      <c r="CB224" s="956"/>
      <c r="CC224" s="956"/>
      <c r="CD224" s="956"/>
      <c r="CE224" s="956"/>
      <c r="CF224" s="956"/>
      <c r="CG224" s="956"/>
      <c r="CH224" s="956"/>
      <c r="CI224" s="956"/>
      <c r="CJ224" s="956"/>
      <c r="CK224" s="956"/>
      <c r="CL224" s="956"/>
      <c r="CM224" s="956"/>
      <c r="CN224" s="956"/>
      <c r="CO224" s="956"/>
      <c r="CP224" s="956"/>
      <c r="CQ224" s="956"/>
      <c r="CR224" s="1091"/>
      <c r="CS224" s="1129"/>
      <c r="CT224" s="1142"/>
    </row>
    <row r="225" spans="1:112" ht="6.75" customHeight="1">
      <c r="A225" s="82"/>
      <c r="B225" s="82"/>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130"/>
      <c r="AW225" s="118"/>
      <c r="AX225" s="505"/>
      <c r="AY225" s="36"/>
      <c r="AZ225" s="122"/>
      <c r="BA225" s="122"/>
      <c r="BB225" s="122"/>
      <c r="BC225" s="122"/>
      <c r="BD225" s="122"/>
      <c r="BE225" s="122"/>
      <c r="BF225" s="122"/>
      <c r="BG225" s="122"/>
      <c r="BH225" s="122"/>
      <c r="BI225" s="122"/>
      <c r="BJ225" s="122"/>
      <c r="BK225" s="122"/>
      <c r="BL225" s="122"/>
      <c r="BM225" s="122"/>
      <c r="BN225" s="122"/>
      <c r="BO225" s="36"/>
      <c r="BP225" s="122"/>
      <c r="BQ225" s="122"/>
      <c r="BR225" s="122"/>
      <c r="BS225" s="184"/>
      <c r="BT225" s="881"/>
      <c r="BU225" s="901"/>
      <c r="BV225" s="911"/>
      <c r="BW225" s="940"/>
      <c r="BX225" s="958"/>
      <c r="BY225" s="958"/>
      <c r="BZ225" s="958"/>
      <c r="CA225" s="958"/>
      <c r="CB225" s="958"/>
      <c r="CC225" s="958"/>
      <c r="CD225" s="958"/>
      <c r="CE225" s="958"/>
      <c r="CF225" s="958"/>
      <c r="CG225" s="958"/>
      <c r="CH225" s="958"/>
      <c r="CI225" s="958"/>
      <c r="CJ225" s="958"/>
      <c r="CK225" s="958"/>
      <c r="CL225" s="958"/>
      <c r="CM225" s="958"/>
      <c r="CN225" s="958"/>
      <c r="CO225" s="958"/>
      <c r="CP225" s="958"/>
      <c r="CQ225" s="958"/>
      <c r="CR225" s="1093"/>
      <c r="CS225" s="1131"/>
      <c r="CT225" s="1142"/>
    </row>
    <row r="226" spans="1:112" ht="6.75" customHeight="1">
      <c r="A226" s="81" t="s">
        <v>54</v>
      </c>
      <c r="B226" s="81"/>
      <c r="C226" s="81"/>
      <c r="D226" s="81"/>
      <c r="E226" s="81"/>
      <c r="F226" s="81"/>
      <c r="G226" s="81"/>
      <c r="H226" s="81"/>
      <c r="I226" s="81"/>
      <c r="J226" s="81"/>
      <c r="K226" s="81"/>
      <c r="L226" s="81"/>
      <c r="M226" s="81"/>
      <c r="N226" s="81"/>
      <c r="O226" s="81"/>
      <c r="P226" s="81"/>
      <c r="Q226" s="81"/>
      <c r="R226" s="81"/>
      <c r="S226" s="81"/>
      <c r="T226" s="394" t="s">
        <v>152</v>
      </c>
      <c r="U226" s="394"/>
      <c r="V226" s="394"/>
      <c r="W226" s="394"/>
      <c r="X226" s="394"/>
      <c r="Y226" s="394"/>
      <c r="Z226" s="394"/>
      <c r="AA226" s="394"/>
      <c r="AB226" s="394"/>
      <c r="AC226" s="394"/>
      <c r="AD226" s="394"/>
      <c r="AE226" s="394"/>
      <c r="AF226" s="394"/>
      <c r="AG226" s="394"/>
      <c r="AH226" s="394"/>
      <c r="AI226" s="394"/>
      <c r="AJ226" s="394"/>
      <c r="AK226" s="394"/>
      <c r="AL226" s="394"/>
      <c r="AM226" s="394"/>
      <c r="AN226" s="394"/>
      <c r="AO226" s="394"/>
      <c r="AP226" s="394"/>
      <c r="AQ226" s="394"/>
      <c r="AR226" s="394"/>
      <c r="AS226" s="394"/>
      <c r="AT226" s="394"/>
      <c r="AU226" s="394"/>
      <c r="AV226" s="130"/>
      <c r="AW226" s="658"/>
      <c r="AX226" s="505"/>
      <c r="CT226" s="1142"/>
    </row>
    <row r="227" spans="1:112" ht="6.75" customHeight="1">
      <c r="A227" s="81"/>
      <c r="B227" s="81"/>
      <c r="C227" s="81"/>
      <c r="D227" s="81"/>
      <c r="E227" s="81"/>
      <c r="F227" s="81"/>
      <c r="G227" s="81"/>
      <c r="H227" s="81"/>
      <c r="I227" s="81"/>
      <c r="J227" s="81"/>
      <c r="K227" s="81"/>
      <c r="L227" s="81"/>
      <c r="M227" s="81"/>
      <c r="N227" s="81"/>
      <c r="O227" s="81"/>
      <c r="P227" s="81"/>
      <c r="Q227" s="81"/>
      <c r="R227" s="81"/>
      <c r="S227" s="81"/>
      <c r="T227" s="394"/>
      <c r="U227" s="394"/>
      <c r="V227" s="394"/>
      <c r="W227" s="394"/>
      <c r="X227" s="394"/>
      <c r="Y227" s="394"/>
      <c r="Z227" s="394"/>
      <c r="AA227" s="394"/>
      <c r="AB227" s="394"/>
      <c r="AC227" s="394"/>
      <c r="AD227" s="394"/>
      <c r="AE227" s="394"/>
      <c r="AF227" s="394"/>
      <c r="AG227" s="394"/>
      <c r="AH227" s="394"/>
      <c r="AI227" s="394"/>
      <c r="AJ227" s="394"/>
      <c r="AK227" s="394"/>
      <c r="AL227" s="394"/>
      <c r="AM227" s="394"/>
      <c r="AN227" s="394"/>
      <c r="AO227" s="394"/>
      <c r="AP227" s="394"/>
      <c r="AQ227" s="394"/>
      <c r="AR227" s="394"/>
      <c r="AS227" s="394"/>
      <c r="AT227" s="394"/>
      <c r="AU227" s="394"/>
      <c r="AV227" s="130"/>
      <c r="AW227" s="659"/>
      <c r="AY227" s="694" t="s">
        <v>485</v>
      </c>
      <c r="AZ227" s="679"/>
      <c r="BA227" s="679"/>
      <c r="BB227" s="679"/>
      <c r="BC227" s="679"/>
      <c r="BD227" s="679"/>
      <c r="BE227" s="679"/>
      <c r="BF227" s="679"/>
      <c r="BG227" s="679"/>
      <c r="BH227" s="679"/>
      <c r="BI227" s="679"/>
      <c r="BJ227" s="679"/>
      <c r="BK227" s="679"/>
      <c r="BL227" s="679"/>
      <c r="BM227" s="679"/>
      <c r="BN227" s="679"/>
      <c r="BO227" s="679"/>
      <c r="BP227" s="679"/>
      <c r="BQ227" s="679"/>
      <c r="BR227" s="679"/>
      <c r="BS227" s="679"/>
      <c r="BT227" s="679"/>
      <c r="BU227" s="679"/>
      <c r="BV227" s="679"/>
      <c r="BW227" s="679"/>
      <c r="BX227" s="679"/>
      <c r="BY227" s="679"/>
      <c r="BZ227" s="679"/>
      <c r="CA227" s="679"/>
      <c r="CB227" s="679"/>
      <c r="CC227" s="679"/>
      <c r="CD227" s="679"/>
      <c r="CE227" s="679"/>
      <c r="CF227" s="679"/>
      <c r="CG227" s="679"/>
      <c r="CH227" s="679"/>
      <c r="CI227" s="679"/>
      <c r="CJ227" s="679"/>
      <c r="CK227" s="679"/>
      <c r="CL227" s="679"/>
      <c r="CM227" s="679"/>
      <c r="CN227" s="679"/>
      <c r="CO227" s="679"/>
      <c r="CP227" s="679"/>
      <c r="CQ227" s="679"/>
      <c r="CR227" s="679"/>
      <c r="CS227" s="679"/>
      <c r="CT227" s="1143"/>
    </row>
    <row r="228" spans="1:112" ht="6.75" customHeight="1">
      <c r="A228" s="82"/>
      <c r="B228" s="82"/>
      <c r="C228" s="82"/>
      <c r="D228" s="82"/>
      <c r="E228" s="82"/>
      <c r="F228" s="82"/>
      <c r="G228" s="82"/>
      <c r="H228" s="82"/>
      <c r="I228" s="82"/>
      <c r="J228" s="82"/>
      <c r="K228" s="82"/>
      <c r="L228" s="82"/>
      <c r="M228" s="82"/>
      <c r="N228" s="82"/>
      <c r="O228" s="82"/>
      <c r="P228" s="82"/>
      <c r="Q228" s="82"/>
      <c r="R228" s="82"/>
      <c r="S228" s="82"/>
      <c r="T228" s="395"/>
      <c r="U228" s="395"/>
      <c r="V228" s="395"/>
      <c r="W228" s="395"/>
      <c r="X228" s="426"/>
      <c r="Y228" s="426"/>
      <c r="Z228" s="426"/>
      <c r="AA228" s="426"/>
      <c r="AB228" s="426"/>
      <c r="AC228" s="426"/>
      <c r="AD228" s="426"/>
      <c r="AE228" s="426"/>
      <c r="AF228" s="426"/>
      <c r="AG228" s="426"/>
      <c r="AH228" s="426"/>
      <c r="AI228" s="426"/>
      <c r="AJ228" s="426"/>
      <c r="AK228" s="426"/>
      <c r="AL228" s="426"/>
      <c r="AM228" s="426"/>
      <c r="AN228" s="426"/>
      <c r="AO228" s="426"/>
      <c r="AP228" s="426"/>
      <c r="AQ228" s="426"/>
      <c r="AR228" s="426"/>
      <c r="AS228" s="426"/>
      <c r="AT228" s="426"/>
      <c r="AU228" s="426"/>
      <c r="AV228" s="130"/>
      <c r="AW228" s="659"/>
      <c r="AY228" s="679"/>
      <c r="AZ228" s="679"/>
      <c r="BA228" s="679"/>
      <c r="BB228" s="679"/>
      <c r="BC228" s="679"/>
      <c r="BD228" s="679"/>
      <c r="BE228" s="679"/>
      <c r="BF228" s="679"/>
      <c r="BG228" s="679"/>
      <c r="BH228" s="679"/>
      <c r="BI228" s="679"/>
      <c r="BJ228" s="679"/>
      <c r="BK228" s="679"/>
      <c r="BL228" s="679"/>
      <c r="BM228" s="679"/>
      <c r="BN228" s="679"/>
      <c r="BO228" s="679"/>
      <c r="BP228" s="679"/>
      <c r="BQ228" s="679"/>
      <c r="BR228" s="679"/>
      <c r="BS228" s="679"/>
      <c r="BT228" s="679"/>
      <c r="BU228" s="679"/>
      <c r="BV228" s="679"/>
      <c r="BW228" s="679"/>
      <c r="BX228" s="679"/>
      <c r="BY228" s="679"/>
      <c r="BZ228" s="679"/>
      <c r="CA228" s="679"/>
      <c r="CB228" s="679"/>
      <c r="CC228" s="679"/>
      <c r="CD228" s="679"/>
      <c r="CE228" s="679"/>
      <c r="CF228" s="679"/>
      <c r="CG228" s="679"/>
      <c r="CH228" s="679"/>
      <c r="CI228" s="679"/>
      <c r="CJ228" s="679"/>
      <c r="CK228" s="679"/>
      <c r="CL228" s="679"/>
      <c r="CM228" s="679"/>
      <c r="CN228" s="679"/>
      <c r="CO228" s="679"/>
      <c r="CP228" s="679"/>
      <c r="CQ228" s="679"/>
      <c r="CR228" s="679"/>
      <c r="CS228" s="679"/>
      <c r="CT228" s="1143"/>
    </row>
    <row r="229" spans="1:112" ht="6.75" customHeight="1">
      <c r="A229" s="82"/>
      <c r="B229" s="82"/>
      <c r="C229" s="82"/>
      <c r="D229" s="82"/>
      <c r="E229" s="82"/>
      <c r="F229" s="82"/>
      <c r="G229" s="82"/>
      <c r="H229" s="82"/>
      <c r="I229" s="82"/>
      <c r="J229" s="82"/>
      <c r="K229" s="82"/>
      <c r="L229" s="82"/>
      <c r="M229" s="82"/>
      <c r="N229" s="82"/>
      <c r="O229" s="82"/>
      <c r="P229" s="82"/>
      <c r="Q229" s="82"/>
      <c r="R229" s="82"/>
      <c r="S229" s="82"/>
      <c r="T229" s="395"/>
      <c r="U229" s="395"/>
      <c r="V229" s="395"/>
      <c r="W229" s="395"/>
      <c r="X229" s="426"/>
      <c r="Y229" s="426"/>
      <c r="Z229" s="426"/>
      <c r="AA229" s="426"/>
      <c r="AB229" s="426"/>
      <c r="AC229" s="426"/>
      <c r="AD229" s="426"/>
      <c r="AE229" s="426"/>
      <c r="AF229" s="426"/>
      <c r="AG229" s="426"/>
      <c r="AH229" s="426"/>
      <c r="AI229" s="426"/>
      <c r="AJ229" s="426"/>
      <c r="AK229" s="426"/>
      <c r="AL229" s="426"/>
      <c r="AM229" s="426"/>
      <c r="AN229" s="426"/>
      <c r="AO229" s="426"/>
      <c r="AP229" s="426"/>
      <c r="AQ229" s="426"/>
      <c r="AR229" s="426"/>
      <c r="AS229" s="426"/>
      <c r="AT229" s="426"/>
      <c r="AU229" s="426"/>
      <c r="AV229" s="130"/>
      <c r="AW229" s="659"/>
      <c r="AY229" s="695" t="s">
        <v>94</v>
      </c>
      <c r="AZ229" s="696"/>
      <c r="BA229" s="696"/>
      <c r="BB229" s="696"/>
      <c r="BC229" s="696"/>
      <c r="BD229" s="696"/>
      <c r="BE229" s="696"/>
      <c r="BF229" s="696"/>
      <c r="BG229" s="696"/>
      <c r="BH229" s="696"/>
      <c r="BI229" s="696"/>
      <c r="BJ229" s="696"/>
      <c r="BK229" s="696"/>
      <c r="BL229" s="696"/>
      <c r="BM229" s="696"/>
      <c r="BN229" s="696"/>
      <c r="BO229" s="696"/>
      <c r="BP229" s="696"/>
      <c r="BQ229" s="696"/>
      <c r="BR229" s="696"/>
      <c r="BS229" s="696"/>
      <c r="BT229" s="696"/>
      <c r="BU229" s="696"/>
      <c r="BV229" s="696"/>
      <c r="BW229" s="696"/>
      <c r="BX229" s="696"/>
      <c r="BY229" s="696"/>
      <c r="BZ229" s="696"/>
      <c r="CA229" s="696"/>
      <c r="CB229" s="696"/>
      <c r="CC229" s="696"/>
      <c r="CD229" s="696"/>
      <c r="CE229" s="696"/>
      <c r="CF229" s="696"/>
      <c r="CG229" s="696"/>
      <c r="CH229" s="696"/>
      <c r="CI229" s="696"/>
      <c r="CJ229" s="696"/>
      <c r="CK229" s="696"/>
      <c r="CL229" s="696"/>
      <c r="CM229" s="696"/>
      <c r="CN229" s="696"/>
      <c r="CO229" s="696"/>
      <c r="CP229" s="696"/>
      <c r="CQ229" s="696"/>
      <c r="CR229" s="696"/>
      <c r="CS229" s="679"/>
      <c r="CT229" s="1143"/>
    </row>
    <row r="230" spans="1:112" ht="6.75" customHeight="1">
      <c r="A230" s="83" t="s">
        <v>244</v>
      </c>
      <c r="B230" s="83"/>
      <c r="C230" s="83"/>
      <c r="D230" s="83"/>
      <c r="E230" s="83"/>
      <c r="F230" s="83" t="s">
        <v>83</v>
      </c>
      <c r="G230" s="83"/>
      <c r="H230" s="83"/>
      <c r="I230" s="83"/>
      <c r="J230" s="83"/>
      <c r="K230" s="83"/>
      <c r="L230" s="83"/>
      <c r="M230" s="83"/>
      <c r="N230" s="83"/>
      <c r="O230" s="85" t="s">
        <v>345</v>
      </c>
      <c r="P230" s="85"/>
      <c r="Q230" s="85"/>
      <c r="R230" s="85"/>
      <c r="S230" s="85"/>
      <c r="T230" s="85"/>
      <c r="U230" s="85"/>
      <c r="V230" s="85"/>
      <c r="W230" s="85"/>
      <c r="X230" s="83" t="s">
        <v>219</v>
      </c>
      <c r="Y230" s="83"/>
      <c r="Z230" s="83"/>
      <c r="AA230" s="83"/>
      <c r="AB230" s="83"/>
      <c r="AC230" s="83"/>
      <c r="AD230" s="83"/>
      <c r="AE230" s="83"/>
      <c r="AF230" s="83"/>
      <c r="AG230" s="83"/>
      <c r="AH230" s="85" t="s">
        <v>60</v>
      </c>
      <c r="AI230" s="85"/>
      <c r="AJ230" s="85"/>
      <c r="AK230" s="85"/>
      <c r="AL230" s="85"/>
      <c r="AM230" s="85"/>
      <c r="AN230" s="85"/>
      <c r="AO230" s="85"/>
      <c r="AP230" s="85"/>
      <c r="AQ230" s="85"/>
      <c r="AR230" s="85"/>
      <c r="AS230" s="85"/>
      <c r="AT230" s="85"/>
      <c r="AU230" s="85"/>
      <c r="AV230" s="130"/>
      <c r="AY230" s="696"/>
      <c r="AZ230" s="696"/>
      <c r="BA230" s="696"/>
      <c r="BB230" s="696"/>
      <c r="BC230" s="696"/>
      <c r="BD230" s="696"/>
      <c r="BE230" s="696"/>
      <c r="BF230" s="696"/>
      <c r="BG230" s="696"/>
      <c r="BH230" s="696"/>
      <c r="BI230" s="696"/>
      <c r="BJ230" s="696"/>
      <c r="BK230" s="696"/>
      <c r="BL230" s="696"/>
      <c r="BM230" s="696"/>
      <c r="BN230" s="696"/>
      <c r="BO230" s="696"/>
      <c r="BP230" s="696"/>
      <c r="BQ230" s="696"/>
      <c r="BR230" s="696"/>
      <c r="BS230" s="696"/>
      <c r="BT230" s="696"/>
      <c r="BU230" s="696"/>
      <c r="BV230" s="696"/>
      <c r="BW230" s="696"/>
      <c r="BX230" s="696"/>
      <c r="BY230" s="696"/>
      <c r="BZ230" s="696"/>
      <c r="CA230" s="696"/>
      <c r="CB230" s="696"/>
      <c r="CC230" s="696"/>
      <c r="CD230" s="696"/>
      <c r="CE230" s="696"/>
      <c r="CF230" s="696"/>
      <c r="CG230" s="696"/>
      <c r="CH230" s="696"/>
      <c r="CI230" s="696"/>
      <c r="CJ230" s="696"/>
      <c r="CK230" s="696"/>
      <c r="CL230" s="696"/>
      <c r="CM230" s="696"/>
      <c r="CN230" s="696"/>
      <c r="CO230" s="696"/>
      <c r="CP230" s="696"/>
      <c r="CQ230" s="696"/>
      <c r="CR230" s="696"/>
      <c r="CS230" s="679"/>
      <c r="CT230" s="1143"/>
    </row>
    <row r="231" spans="1:112" ht="6.75" customHeight="1">
      <c r="A231" s="83"/>
      <c r="B231" s="83"/>
      <c r="C231" s="83"/>
      <c r="D231" s="83"/>
      <c r="E231" s="83"/>
      <c r="F231" s="83"/>
      <c r="G231" s="83"/>
      <c r="H231" s="83"/>
      <c r="I231" s="83"/>
      <c r="J231" s="83"/>
      <c r="K231" s="83"/>
      <c r="L231" s="83"/>
      <c r="M231" s="83"/>
      <c r="N231" s="83"/>
      <c r="O231" s="85"/>
      <c r="P231" s="85"/>
      <c r="Q231" s="85"/>
      <c r="R231" s="85"/>
      <c r="S231" s="85"/>
      <c r="T231" s="85"/>
      <c r="U231" s="85"/>
      <c r="V231" s="85"/>
      <c r="W231" s="85"/>
      <c r="X231" s="83"/>
      <c r="Y231" s="83"/>
      <c r="Z231" s="83"/>
      <c r="AA231" s="83"/>
      <c r="AB231" s="83"/>
      <c r="AC231" s="83"/>
      <c r="AD231" s="83"/>
      <c r="AE231" s="83"/>
      <c r="AF231" s="83"/>
      <c r="AG231" s="83"/>
      <c r="AH231" s="85"/>
      <c r="AI231" s="85"/>
      <c r="AJ231" s="85"/>
      <c r="AK231" s="85"/>
      <c r="AL231" s="85"/>
      <c r="AM231" s="85"/>
      <c r="AN231" s="85"/>
      <c r="AO231" s="85"/>
      <c r="AP231" s="85"/>
      <c r="AQ231" s="85"/>
      <c r="AR231" s="85"/>
      <c r="AS231" s="85"/>
      <c r="AT231" s="85"/>
      <c r="AU231" s="85"/>
      <c r="AV231" s="130"/>
      <c r="AY231" s="696"/>
      <c r="AZ231" s="696"/>
      <c r="BA231" s="696"/>
      <c r="BB231" s="696"/>
      <c r="BC231" s="696"/>
      <c r="BD231" s="696"/>
      <c r="BE231" s="696"/>
      <c r="BF231" s="696"/>
      <c r="BG231" s="696"/>
      <c r="BH231" s="696"/>
      <c r="BI231" s="696"/>
      <c r="BJ231" s="696"/>
      <c r="BK231" s="696"/>
      <c r="BL231" s="696"/>
      <c r="BM231" s="696"/>
      <c r="BN231" s="696"/>
      <c r="BO231" s="696"/>
      <c r="BP231" s="696"/>
      <c r="BQ231" s="696"/>
      <c r="BR231" s="696"/>
      <c r="BS231" s="696"/>
      <c r="BT231" s="696"/>
      <c r="BU231" s="696"/>
      <c r="BV231" s="696"/>
      <c r="BW231" s="696"/>
      <c r="BX231" s="696"/>
      <c r="BY231" s="696"/>
      <c r="BZ231" s="696"/>
      <c r="CA231" s="696"/>
      <c r="CB231" s="696"/>
      <c r="CC231" s="696"/>
      <c r="CD231" s="696"/>
      <c r="CE231" s="696"/>
      <c r="CF231" s="696"/>
      <c r="CG231" s="696"/>
      <c r="CH231" s="696"/>
      <c r="CI231" s="696"/>
      <c r="CJ231" s="696"/>
      <c r="CK231" s="696"/>
      <c r="CL231" s="696"/>
      <c r="CM231" s="696"/>
      <c r="CN231" s="696"/>
      <c r="CO231" s="696"/>
      <c r="CP231" s="696"/>
      <c r="CQ231" s="696"/>
      <c r="CR231" s="696"/>
      <c r="CS231" s="679"/>
      <c r="CT231" s="1143"/>
    </row>
    <row r="232" spans="1:112" ht="6.75" customHeight="1">
      <c r="A232" s="82"/>
      <c r="B232" s="82"/>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130"/>
      <c r="AY232" s="697" t="s">
        <v>54</v>
      </c>
      <c r="AZ232" s="725"/>
      <c r="BA232" s="738"/>
      <c r="BB232" s="747"/>
      <c r="BC232" s="768"/>
      <c r="BD232" s="768"/>
      <c r="BE232" s="768"/>
      <c r="BF232" s="768"/>
      <c r="BG232" s="768"/>
      <c r="BH232" s="768"/>
      <c r="BI232" s="768"/>
      <c r="BJ232" s="768"/>
      <c r="BK232" s="768"/>
      <c r="BL232" s="768"/>
      <c r="BM232" s="768"/>
      <c r="BN232" s="819"/>
      <c r="BO232" s="824" t="s">
        <v>209</v>
      </c>
      <c r="BP232" s="838"/>
      <c r="BQ232" s="845"/>
      <c r="BR232" s="850"/>
      <c r="BS232" s="863"/>
      <c r="BT232" s="883"/>
      <c r="BU232" s="903"/>
      <c r="BV232" s="913"/>
      <c r="BW232" s="942" t="s">
        <v>47</v>
      </c>
      <c r="BX232" s="903"/>
      <c r="BY232" s="913"/>
      <c r="BZ232" s="942" t="s">
        <v>488</v>
      </c>
      <c r="CA232" s="903"/>
      <c r="CB232" s="913"/>
      <c r="CC232" s="993" t="s">
        <v>14</v>
      </c>
      <c r="CD232" s="697" t="s">
        <v>486</v>
      </c>
      <c r="CE232" s="1018"/>
      <c r="CF232" s="1026"/>
      <c r="CG232" s="1035"/>
      <c r="CH232" s="1040"/>
      <c r="CI232" s="1040"/>
      <c r="CJ232" s="1040"/>
      <c r="CK232" s="1040"/>
      <c r="CL232" s="1063"/>
      <c r="CM232" s="1074"/>
      <c r="CN232" s="1040"/>
      <c r="CO232" s="1040"/>
      <c r="CP232" s="1040"/>
      <c r="CQ232" s="1040"/>
      <c r="CR232" s="1095" t="s">
        <v>214</v>
      </c>
      <c r="CS232" s="1133"/>
      <c r="CT232" s="1143"/>
    </row>
    <row r="233" spans="1:112" ht="6.75" customHeight="1">
      <c r="A233" s="82"/>
      <c r="B233" s="82"/>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130"/>
      <c r="AY233" s="698"/>
      <c r="AZ233" s="726"/>
      <c r="BA233" s="739"/>
      <c r="BB233" s="748"/>
      <c r="BC233" s="769"/>
      <c r="BD233" s="769"/>
      <c r="BE233" s="769"/>
      <c r="BF233" s="769"/>
      <c r="BG233" s="769"/>
      <c r="BH233" s="769"/>
      <c r="BI233" s="769"/>
      <c r="BJ233" s="769"/>
      <c r="BK233" s="769"/>
      <c r="BL233" s="769"/>
      <c r="BM233" s="769"/>
      <c r="BN233" s="820"/>
      <c r="BO233" s="825"/>
      <c r="BP233" s="839"/>
      <c r="BQ233" s="846"/>
      <c r="BR233" s="851"/>
      <c r="BS233" s="864"/>
      <c r="BT233" s="884"/>
      <c r="BU233" s="905"/>
      <c r="BV233" s="905"/>
      <c r="BW233" s="943"/>
      <c r="BX233" s="905"/>
      <c r="BY233" s="905"/>
      <c r="BZ233" s="943"/>
      <c r="CA233" s="905"/>
      <c r="CB233" s="905"/>
      <c r="CC233" s="994"/>
      <c r="CD233" s="1005"/>
      <c r="CE233" s="1019"/>
      <c r="CF233" s="1027"/>
      <c r="CG233" s="1036"/>
      <c r="CH233" s="1041"/>
      <c r="CI233" s="1041"/>
      <c r="CJ233" s="1041"/>
      <c r="CK233" s="1059"/>
      <c r="CL233" s="1064"/>
      <c r="CM233" s="1075"/>
      <c r="CN233" s="1041"/>
      <c r="CO233" s="1041"/>
      <c r="CP233" s="1041"/>
      <c r="CQ233" s="1041"/>
      <c r="CR233" s="1097"/>
      <c r="CS233" s="1134"/>
      <c r="CT233" s="1143"/>
    </row>
    <row r="234" spans="1:112" ht="6.75" customHeight="1">
      <c r="A234" s="82"/>
      <c r="B234" s="82"/>
      <c r="C234" s="82"/>
      <c r="D234" s="82"/>
      <c r="E234" s="82"/>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130"/>
      <c r="AY234" s="699"/>
      <c r="AZ234" s="727"/>
      <c r="BA234" s="740"/>
      <c r="BB234" s="749"/>
      <c r="BC234" s="770"/>
      <c r="BD234" s="770"/>
      <c r="BE234" s="770"/>
      <c r="BF234" s="770"/>
      <c r="BG234" s="770"/>
      <c r="BH234" s="770"/>
      <c r="BI234" s="770"/>
      <c r="BJ234" s="770"/>
      <c r="BK234" s="770"/>
      <c r="BL234" s="770"/>
      <c r="BM234" s="770"/>
      <c r="BN234" s="821"/>
      <c r="BO234" s="826"/>
      <c r="BP234" s="840"/>
      <c r="BQ234" s="847"/>
      <c r="BR234" s="852"/>
      <c r="BS234" s="865"/>
      <c r="BT234" s="885"/>
      <c r="BU234" s="904"/>
      <c r="BV234" s="904"/>
      <c r="BW234" s="553"/>
      <c r="BX234" s="904"/>
      <c r="BY234" s="904"/>
      <c r="BZ234" s="553"/>
      <c r="CA234" s="904"/>
      <c r="CB234" s="904"/>
      <c r="CC234" s="995"/>
      <c r="CD234" s="1006"/>
      <c r="CE234" s="1020"/>
      <c r="CF234" s="1028"/>
      <c r="CG234" s="1037"/>
      <c r="CH234" s="1042"/>
      <c r="CI234" s="1042"/>
      <c r="CJ234" s="1042"/>
      <c r="CK234" s="1042"/>
      <c r="CL234" s="1065"/>
      <c r="CM234" s="1076"/>
      <c r="CN234" s="1042"/>
      <c r="CO234" s="1042"/>
      <c r="CP234" s="1042"/>
      <c r="CQ234" s="1042"/>
      <c r="CR234" s="1096"/>
      <c r="CS234" s="1135"/>
      <c r="CT234" s="1143"/>
    </row>
    <row r="235" spans="1:112" ht="6.75" customHeight="1">
      <c r="B235" s="158"/>
      <c r="C235" s="158"/>
      <c r="D235" s="158"/>
      <c r="E235" s="158"/>
      <c r="F235" s="158"/>
      <c r="G235" s="158"/>
      <c r="H235" s="158"/>
      <c r="I235" s="158"/>
      <c r="J235" s="158"/>
      <c r="K235" s="158"/>
      <c r="L235" s="158"/>
      <c r="M235" s="158"/>
      <c r="N235" s="158"/>
      <c r="O235" s="158"/>
      <c r="P235" s="158"/>
      <c r="Q235" s="158"/>
      <c r="R235" s="158"/>
      <c r="S235" s="158"/>
      <c r="T235" s="158"/>
      <c r="U235" s="158"/>
      <c r="V235" s="158"/>
      <c r="W235" s="158"/>
      <c r="X235" s="158"/>
      <c r="Y235" s="158"/>
      <c r="Z235" s="158"/>
      <c r="AA235" s="158"/>
      <c r="AB235" s="158"/>
      <c r="AC235" s="158"/>
      <c r="AD235" s="158"/>
      <c r="AE235" s="158"/>
      <c r="AF235" s="158"/>
      <c r="AG235" s="158"/>
      <c r="AH235" s="158"/>
      <c r="AI235" s="158"/>
      <c r="AJ235" s="158"/>
      <c r="AK235" s="158"/>
      <c r="AL235" s="158"/>
      <c r="AM235" s="158"/>
      <c r="AN235" s="158"/>
      <c r="AO235" s="158"/>
      <c r="AP235" s="158"/>
      <c r="AQ235" s="158"/>
      <c r="AR235" s="158"/>
      <c r="AS235" s="158"/>
      <c r="AT235" s="158"/>
      <c r="AV235" s="130"/>
      <c r="AY235" s="700" t="s">
        <v>296</v>
      </c>
      <c r="AZ235" s="728"/>
      <c r="BA235" s="728"/>
      <c r="BB235" s="750"/>
      <c r="BC235" s="771"/>
      <c r="BD235" s="771"/>
      <c r="BE235" s="771"/>
      <c r="BF235" s="771"/>
      <c r="BG235" s="771"/>
      <c r="BH235" s="771"/>
      <c r="BI235" s="771"/>
      <c r="BJ235" s="771"/>
      <c r="BK235" s="771"/>
      <c r="BL235" s="771"/>
      <c r="BM235" s="771"/>
      <c r="BN235" s="771"/>
      <c r="BO235" s="771"/>
      <c r="BP235" s="771"/>
      <c r="BQ235" s="771"/>
      <c r="BR235" s="771"/>
      <c r="BS235" s="771"/>
      <c r="BT235" s="771"/>
      <c r="BU235" s="771"/>
      <c r="BV235" s="771"/>
      <c r="BW235" s="771"/>
      <c r="BX235" s="771"/>
      <c r="BY235" s="771"/>
      <c r="BZ235" s="771"/>
      <c r="CA235" s="771"/>
      <c r="CB235" s="771"/>
      <c r="CC235" s="771"/>
      <c r="CD235" s="771"/>
      <c r="CE235" s="771"/>
      <c r="CF235" s="771"/>
      <c r="CG235" s="771"/>
      <c r="CH235" s="771"/>
      <c r="CI235" s="771"/>
      <c r="CJ235" s="771"/>
      <c r="CK235" s="771"/>
      <c r="CL235" s="771"/>
      <c r="CM235" s="771"/>
      <c r="CN235" s="771"/>
      <c r="CO235" s="771"/>
      <c r="CP235" s="771"/>
      <c r="CQ235" s="771"/>
      <c r="CR235" s="771"/>
      <c r="CS235" s="1136"/>
      <c r="CT235" s="1143"/>
    </row>
    <row r="236" spans="1:112" ht="6.75" customHeight="1">
      <c r="B236" s="158"/>
      <c r="C236" s="158"/>
      <c r="D236" s="158"/>
      <c r="E236" s="158"/>
      <c r="F236" s="158"/>
      <c r="G236" s="158"/>
      <c r="H236" s="158"/>
      <c r="I236" s="158"/>
      <c r="J236" s="158"/>
      <c r="K236" s="158"/>
      <c r="L236" s="158"/>
      <c r="M236" s="158"/>
      <c r="N236" s="158"/>
      <c r="O236" s="158"/>
      <c r="P236" s="158"/>
      <c r="Q236" s="158"/>
      <c r="R236" s="158"/>
      <c r="S236" s="158"/>
      <c r="T236" s="158"/>
      <c r="U236" s="158"/>
      <c r="V236" s="158"/>
      <c r="W236" s="158"/>
      <c r="X236" s="158"/>
      <c r="Y236" s="158"/>
      <c r="Z236" s="158"/>
      <c r="AA236" s="158"/>
      <c r="AB236" s="158"/>
      <c r="AC236" s="158"/>
      <c r="AD236" s="158"/>
      <c r="AE236" s="158"/>
      <c r="AF236" s="158"/>
      <c r="AG236" s="158"/>
      <c r="AH236" s="158"/>
      <c r="AI236" s="158"/>
      <c r="AJ236" s="158"/>
      <c r="AK236" s="158"/>
      <c r="AL236" s="158"/>
      <c r="AM236" s="158"/>
      <c r="AN236" s="158"/>
      <c r="AO236" s="158"/>
      <c r="AP236" s="158"/>
      <c r="AQ236" s="158"/>
      <c r="AR236" s="158"/>
      <c r="AS236" s="158"/>
      <c r="AT236" s="158"/>
      <c r="AV236" s="130"/>
      <c r="AW236" s="659"/>
      <c r="AY236" s="701"/>
      <c r="AZ236" s="701"/>
      <c r="BA236" s="701"/>
      <c r="BB236" s="751"/>
      <c r="BC236" s="771"/>
      <c r="BD236" s="771"/>
      <c r="BE236" s="771"/>
      <c r="BF236" s="771"/>
      <c r="BG236" s="771"/>
      <c r="BH236" s="771"/>
      <c r="BI236" s="771"/>
      <c r="BJ236" s="771"/>
      <c r="BK236" s="771"/>
      <c r="BL236" s="771"/>
      <c r="BM236" s="771"/>
      <c r="BN236" s="771"/>
      <c r="BO236" s="771"/>
      <c r="BP236" s="771"/>
      <c r="BQ236" s="771"/>
      <c r="BR236" s="771"/>
      <c r="BS236" s="771"/>
      <c r="BT236" s="771"/>
      <c r="BU236" s="771"/>
      <c r="BV236" s="771"/>
      <c r="BW236" s="771"/>
      <c r="BX236" s="771"/>
      <c r="BY236" s="771"/>
      <c r="BZ236" s="771"/>
      <c r="CA236" s="771"/>
      <c r="CB236" s="771"/>
      <c r="CC236" s="771"/>
      <c r="CD236" s="771"/>
      <c r="CE236" s="771"/>
      <c r="CF236" s="771"/>
      <c r="CG236" s="771"/>
      <c r="CH236" s="771"/>
      <c r="CI236" s="771"/>
      <c r="CJ236" s="771"/>
      <c r="CK236" s="771"/>
      <c r="CL236" s="771"/>
      <c r="CM236" s="771"/>
      <c r="CN236" s="771"/>
      <c r="CO236" s="771"/>
      <c r="CP236" s="771"/>
      <c r="CQ236" s="771"/>
      <c r="CR236" s="771"/>
      <c r="CS236" s="1136"/>
      <c r="CT236" s="1143"/>
    </row>
    <row r="237" spans="1:112" ht="6.75" customHeight="1">
      <c r="B237" s="158"/>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58"/>
      <c r="AF237" s="158"/>
      <c r="AG237" s="158"/>
      <c r="AH237" s="158"/>
      <c r="AI237" s="158"/>
      <c r="AJ237" s="158"/>
      <c r="AK237" s="158"/>
      <c r="AL237" s="158"/>
      <c r="AM237" s="158"/>
      <c r="AN237" s="158"/>
      <c r="AO237" s="158"/>
      <c r="AP237" s="158"/>
      <c r="AQ237" s="158"/>
      <c r="AR237" s="158"/>
      <c r="AS237" s="158"/>
      <c r="AT237" s="158"/>
      <c r="AV237" s="130"/>
      <c r="AW237" s="659"/>
      <c r="AY237" s="702"/>
      <c r="AZ237" s="702"/>
      <c r="BA237" s="702"/>
      <c r="BB237" s="752"/>
      <c r="BC237" s="772"/>
      <c r="BD237" s="772"/>
      <c r="BE237" s="772"/>
      <c r="BF237" s="772"/>
      <c r="BG237" s="772"/>
      <c r="BH237" s="772"/>
      <c r="BI237" s="772"/>
      <c r="BJ237" s="772"/>
      <c r="BK237" s="772"/>
      <c r="BL237" s="772"/>
      <c r="BM237" s="772"/>
      <c r="BN237" s="772"/>
      <c r="BO237" s="772"/>
      <c r="BP237" s="772"/>
      <c r="BQ237" s="772"/>
      <c r="BR237" s="772"/>
      <c r="BS237" s="772"/>
      <c r="BT237" s="772"/>
      <c r="BU237" s="772"/>
      <c r="BV237" s="772"/>
      <c r="BW237" s="772"/>
      <c r="BX237" s="772"/>
      <c r="BY237" s="772"/>
      <c r="BZ237" s="772"/>
      <c r="CA237" s="772"/>
      <c r="CB237" s="772"/>
      <c r="CC237" s="772"/>
      <c r="CD237" s="772"/>
      <c r="CE237" s="772"/>
      <c r="CF237" s="772"/>
      <c r="CG237" s="772"/>
      <c r="CH237" s="772"/>
      <c r="CI237" s="772"/>
      <c r="CJ237" s="772"/>
      <c r="CK237" s="772"/>
      <c r="CL237" s="772"/>
      <c r="CM237" s="772"/>
      <c r="CN237" s="772"/>
      <c r="CO237" s="772"/>
      <c r="CP237" s="772"/>
      <c r="CQ237" s="772"/>
      <c r="CR237" s="772"/>
      <c r="CS237" s="1137"/>
      <c r="CT237" s="1143"/>
    </row>
    <row r="238" spans="1:112" ht="6.75" customHeight="1">
      <c r="AW238" s="660"/>
      <c r="AX238" s="664"/>
      <c r="AY238" s="505"/>
      <c r="AZ238" s="505"/>
      <c r="BA238" s="505"/>
      <c r="BB238" s="505"/>
      <c r="BC238" s="505"/>
      <c r="BD238" s="505"/>
      <c r="BE238" s="505"/>
      <c r="BF238" s="505"/>
      <c r="BG238" s="505"/>
      <c r="BH238" s="505"/>
      <c r="BI238" s="505"/>
      <c r="BJ238" s="505"/>
      <c r="BK238" s="505"/>
      <c r="BL238" s="505"/>
      <c r="BM238" s="505"/>
      <c r="BN238" s="505"/>
      <c r="BO238" s="505"/>
      <c r="BP238" s="505"/>
      <c r="BQ238" s="505"/>
      <c r="BR238" s="505"/>
      <c r="BS238" s="505"/>
      <c r="BT238" s="505"/>
      <c r="BU238" s="505"/>
      <c r="BV238" s="505"/>
      <c r="BW238" s="505"/>
      <c r="BX238" s="505"/>
      <c r="BY238" s="505"/>
      <c r="BZ238" s="505"/>
      <c r="CA238" s="505"/>
      <c r="CB238" s="505"/>
      <c r="CC238" s="505"/>
      <c r="CD238" s="505"/>
      <c r="CE238" s="505"/>
      <c r="CF238" s="505"/>
      <c r="CG238" s="505"/>
      <c r="CH238" s="505"/>
      <c r="CI238" s="505"/>
      <c r="CJ238" s="505"/>
      <c r="CK238" s="505"/>
      <c r="CL238" s="505"/>
      <c r="CM238" s="505"/>
      <c r="CN238" s="505"/>
      <c r="CO238" s="505"/>
      <c r="CP238" s="505"/>
      <c r="CQ238" s="505"/>
      <c r="CR238" s="505"/>
      <c r="CS238" s="505"/>
      <c r="CT238" s="1142"/>
      <c r="CU238" s="313"/>
      <c r="CV238" s="313"/>
      <c r="CW238" s="313"/>
      <c r="CX238" s="313"/>
      <c r="CY238" s="313"/>
      <c r="CZ238" s="313"/>
      <c r="DA238" s="313"/>
      <c r="DB238" s="313"/>
      <c r="DC238" s="313"/>
      <c r="DD238" s="313"/>
      <c r="DE238" s="313"/>
      <c r="DF238" s="313"/>
      <c r="DG238" s="505"/>
      <c r="DH238" s="505"/>
    </row>
    <row r="239" spans="1:112" ht="6.75" customHeight="1">
      <c r="A239" s="59" t="s">
        <v>490</v>
      </c>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c r="AA239" s="59"/>
      <c r="AB239" s="59"/>
      <c r="AC239" s="59"/>
      <c r="AD239" s="59"/>
      <c r="AE239" s="59"/>
      <c r="AF239" s="59"/>
      <c r="AG239" s="59"/>
      <c r="AH239" s="59"/>
      <c r="AI239" s="59"/>
      <c r="AJ239" s="59"/>
      <c r="AK239" s="59"/>
      <c r="AL239" s="59"/>
      <c r="AM239" s="59"/>
      <c r="AN239" s="59"/>
      <c r="AO239" s="59"/>
      <c r="AP239" s="59"/>
      <c r="AQ239" s="59"/>
      <c r="AR239" s="59"/>
      <c r="AS239" s="59"/>
      <c r="AT239" s="59"/>
      <c r="AU239" s="59"/>
      <c r="CT239" s="1142"/>
      <c r="CU239" s="313"/>
      <c r="CV239" s="313"/>
      <c r="CW239" s="313"/>
      <c r="CX239" s="313"/>
      <c r="CY239" s="313"/>
      <c r="CZ239" s="313"/>
      <c r="DA239" s="313"/>
      <c r="DB239" s="313"/>
      <c r="DC239" s="313"/>
      <c r="DD239" s="313"/>
      <c r="DE239" s="313"/>
      <c r="DF239" s="313"/>
      <c r="DG239" s="505"/>
      <c r="DH239" s="505"/>
    </row>
    <row r="240" spans="1:112" ht="6.75" customHeight="1">
      <c r="A240" s="59"/>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c r="AH240" s="59"/>
      <c r="AI240" s="59"/>
      <c r="AJ240" s="59"/>
      <c r="AK240" s="59"/>
      <c r="AL240" s="59"/>
      <c r="AM240" s="59"/>
      <c r="AN240" s="59"/>
      <c r="AO240" s="59"/>
      <c r="AP240" s="59"/>
      <c r="AQ240" s="59"/>
      <c r="AR240" s="59"/>
      <c r="AS240" s="59"/>
      <c r="AT240" s="59"/>
      <c r="AU240" s="59"/>
      <c r="CT240" s="1142"/>
      <c r="CU240" s="274"/>
      <c r="CV240" s="274"/>
      <c r="CW240" s="274"/>
      <c r="CX240" s="274"/>
      <c r="CY240" s="274"/>
      <c r="CZ240" s="274"/>
      <c r="DA240" s="274"/>
      <c r="DB240" s="274"/>
      <c r="DC240" s="274"/>
      <c r="DD240" s="274"/>
      <c r="DE240" s="274"/>
      <c r="DF240" s="274"/>
      <c r="DG240" s="505"/>
      <c r="DH240" s="505"/>
    </row>
    <row r="241" spans="1:112" ht="6.75" customHeight="1">
      <c r="A241" s="84"/>
      <c r="B241" s="84"/>
      <c r="C241" s="84"/>
      <c r="D241" s="84"/>
      <c r="E241" s="84"/>
      <c r="F241" s="84"/>
      <c r="G241" s="84"/>
      <c r="H241" s="84"/>
      <c r="I241" s="84"/>
      <c r="J241" s="84"/>
      <c r="K241" s="84"/>
      <c r="L241" s="251" t="s">
        <v>120</v>
      </c>
      <c r="M241" s="295"/>
      <c r="N241" s="295"/>
      <c r="O241" s="295"/>
      <c r="P241" s="295"/>
      <c r="Q241" s="295"/>
      <c r="R241" s="295"/>
      <c r="S241" s="295"/>
      <c r="T241" s="295"/>
      <c r="U241" s="295"/>
      <c r="V241" s="295"/>
      <c r="W241" s="295"/>
      <c r="X241" s="295"/>
      <c r="Y241" s="295"/>
      <c r="Z241" s="295"/>
      <c r="AA241" s="295"/>
      <c r="AB241" s="295"/>
      <c r="AC241" s="295"/>
      <c r="AD241" s="295"/>
      <c r="AE241" s="503" t="s">
        <v>165</v>
      </c>
      <c r="AF241" s="518"/>
      <c r="AG241" s="251" t="s">
        <v>154</v>
      </c>
      <c r="AH241" s="295"/>
      <c r="AI241" s="295"/>
      <c r="AJ241" s="295"/>
      <c r="AK241" s="295"/>
      <c r="AL241" s="295"/>
      <c r="AM241" s="295"/>
      <c r="AN241" s="295"/>
      <c r="AO241" s="295"/>
      <c r="AP241" s="295"/>
      <c r="AQ241" s="295"/>
      <c r="AR241" s="295"/>
      <c r="AS241" s="295"/>
      <c r="AT241" s="295"/>
      <c r="AU241" s="295"/>
      <c r="AV241" s="295"/>
      <c r="AW241" s="295"/>
      <c r="AX241" s="295"/>
      <c r="AY241" s="295"/>
      <c r="AZ241" s="503" t="s">
        <v>165</v>
      </c>
      <c r="BA241" s="518"/>
      <c r="BB241" s="753" t="s">
        <v>117</v>
      </c>
      <c r="BC241" s="503"/>
      <c r="BD241" s="503"/>
      <c r="BE241" s="503"/>
      <c r="BF241" s="503"/>
      <c r="BG241" s="503"/>
      <c r="BH241" s="503"/>
      <c r="BI241" s="503"/>
      <c r="BJ241" s="503"/>
      <c r="BK241" s="503"/>
      <c r="BL241" s="503"/>
      <c r="BM241" s="503"/>
      <c r="BN241" s="503"/>
      <c r="BO241" s="503"/>
      <c r="BP241" s="503"/>
      <c r="BQ241" s="503"/>
      <c r="BR241" s="503" t="s">
        <v>165</v>
      </c>
      <c r="BS241" s="518"/>
      <c r="BT241" s="251" t="s">
        <v>21</v>
      </c>
      <c r="BU241" s="295"/>
      <c r="BV241" s="295"/>
      <c r="BW241" s="295"/>
      <c r="BX241" s="295"/>
      <c r="BY241" s="295"/>
      <c r="BZ241" s="295"/>
      <c r="CA241" s="295"/>
      <c r="CB241" s="295"/>
      <c r="CC241" s="295"/>
      <c r="CD241" s="295"/>
      <c r="CE241" s="295"/>
      <c r="CF241" s="295"/>
      <c r="CG241" s="295"/>
      <c r="CH241" s="295"/>
      <c r="CI241" s="295"/>
      <c r="CJ241" s="295"/>
      <c r="CK241" s="295"/>
      <c r="CL241" s="295"/>
      <c r="CM241" s="295"/>
      <c r="CN241" s="295"/>
      <c r="CO241" s="295"/>
      <c r="CP241" s="295"/>
      <c r="CQ241" s="295"/>
      <c r="CR241" s="503" t="s">
        <v>165</v>
      </c>
      <c r="CS241" s="518"/>
      <c r="CT241" s="1142"/>
      <c r="CU241" s="274"/>
      <c r="CV241" s="274"/>
      <c r="CW241" s="274"/>
      <c r="CX241" s="274"/>
      <c r="CY241" s="274"/>
      <c r="CZ241" s="274"/>
      <c r="DA241" s="274"/>
      <c r="DB241" s="274"/>
      <c r="DC241" s="274"/>
      <c r="DD241" s="274"/>
      <c r="DE241" s="274"/>
      <c r="DF241" s="274"/>
      <c r="DG241" s="505"/>
      <c r="DH241" s="505"/>
    </row>
    <row r="242" spans="1:112" ht="6.75" customHeight="1">
      <c r="A242" s="84"/>
      <c r="B242" s="84"/>
      <c r="C242" s="84"/>
      <c r="D242" s="84"/>
      <c r="E242" s="84"/>
      <c r="F242" s="84"/>
      <c r="G242" s="84"/>
      <c r="H242" s="84"/>
      <c r="I242" s="84"/>
      <c r="J242" s="84"/>
      <c r="K242" s="84"/>
      <c r="L242" s="252"/>
      <c r="M242" s="296"/>
      <c r="N242" s="296"/>
      <c r="O242" s="296"/>
      <c r="P242" s="296"/>
      <c r="Q242" s="296"/>
      <c r="R242" s="296"/>
      <c r="S242" s="296"/>
      <c r="T242" s="296"/>
      <c r="U242" s="296"/>
      <c r="V242" s="296"/>
      <c r="W242" s="296"/>
      <c r="X242" s="296"/>
      <c r="Y242" s="296"/>
      <c r="Z242" s="296"/>
      <c r="AA242" s="296"/>
      <c r="AB242" s="296"/>
      <c r="AC242" s="296"/>
      <c r="AD242" s="296"/>
      <c r="AE242" s="504"/>
      <c r="AF242" s="519"/>
      <c r="AG242" s="252"/>
      <c r="AH242" s="296"/>
      <c r="AI242" s="296"/>
      <c r="AJ242" s="296"/>
      <c r="AK242" s="296"/>
      <c r="AL242" s="296"/>
      <c r="AM242" s="296"/>
      <c r="AN242" s="296"/>
      <c r="AO242" s="296"/>
      <c r="AP242" s="296"/>
      <c r="AQ242" s="296"/>
      <c r="AR242" s="296"/>
      <c r="AS242" s="296"/>
      <c r="AT242" s="296"/>
      <c r="AU242" s="296"/>
      <c r="AV242" s="296"/>
      <c r="AW242" s="296"/>
      <c r="AX242" s="296"/>
      <c r="AY242" s="296"/>
      <c r="AZ242" s="504"/>
      <c r="BA242" s="519"/>
      <c r="BB242" s="754"/>
      <c r="BC242" s="504"/>
      <c r="BD242" s="504"/>
      <c r="BE242" s="504"/>
      <c r="BF242" s="504"/>
      <c r="BG242" s="504"/>
      <c r="BH242" s="504"/>
      <c r="BI242" s="504"/>
      <c r="BJ242" s="504"/>
      <c r="BK242" s="504"/>
      <c r="BL242" s="504"/>
      <c r="BM242" s="504"/>
      <c r="BN242" s="504"/>
      <c r="BO242" s="504"/>
      <c r="BP242" s="504"/>
      <c r="BQ242" s="504"/>
      <c r="BR242" s="504"/>
      <c r="BS242" s="519"/>
      <c r="BT242" s="252"/>
      <c r="BU242" s="296"/>
      <c r="BV242" s="296"/>
      <c r="BW242" s="296"/>
      <c r="BX242" s="296"/>
      <c r="BY242" s="296"/>
      <c r="BZ242" s="296"/>
      <c r="CA242" s="296"/>
      <c r="CB242" s="296"/>
      <c r="CC242" s="296"/>
      <c r="CD242" s="296"/>
      <c r="CE242" s="296"/>
      <c r="CF242" s="296"/>
      <c r="CG242" s="296"/>
      <c r="CH242" s="296"/>
      <c r="CI242" s="296"/>
      <c r="CJ242" s="296"/>
      <c r="CK242" s="296"/>
      <c r="CL242" s="296"/>
      <c r="CM242" s="296"/>
      <c r="CN242" s="296"/>
      <c r="CO242" s="296"/>
      <c r="CP242" s="296"/>
      <c r="CQ242" s="296"/>
      <c r="CR242" s="504"/>
      <c r="CS242" s="519"/>
      <c r="CT242" s="1142"/>
      <c r="CU242" s="274"/>
      <c r="CV242" s="274"/>
      <c r="CW242" s="274"/>
      <c r="CX242" s="274"/>
      <c r="CY242" s="274"/>
      <c r="CZ242" s="274"/>
      <c r="DA242" s="274"/>
      <c r="DB242" s="274"/>
      <c r="DC242" s="274"/>
      <c r="DD242" s="274"/>
      <c r="DE242" s="274"/>
      <c r="DF242" s="274"/>
      <c r="DG242" s="505"/>
      <c r="DH242" s="505"/>
    </row>
    <row r="243" spans="1:112" ht="6.75" customHeight="1">
      <c r="A243" s="85" t="s">
        <v>351</v>
      </c>
      <c r="B243" s="85"/>
      <c r="C243" s="85"/>
      <c r="D243" s="85"/>
      <c r="E243" s="85"/>
      <c r="F243" s="85"/>
      <c r="G243" s="85"/>
      <c r="H243" s="85"/>
      <c r="I243" s="85"/>
      <c r="J243" s="85"/>
      <c r="K243" s="85"/>
      <c r="L243" s="253"/>
      <c r="M243" s="253"/>
      <c r="N243" s="253"/>
      <c r="O243" s="253"/>
      <c r="P243" s="253"/>
      <c r="Q243" s="253"/>
      <c r="R243" s="253"/>
      <c r="S243" s="253"/>
      <c r="T243" s="219"/>
      <c r="U243" s="219"/>
      <c r="V243" s="219"/>
      <c r="W243" s="219"/>
      <c r="X243" s="219"/>
      <c r="Y243" s="219"/>
      <c r="Z243" s="219"/>
      <c r="AA243" s="219"/>
      <c r="AB243" s="219"/>
      <c r="AC243" s="219"/>
      <c r="AD243" s="219"/>
      <c r="AE243" s="219"/>
      <c r="AF243" s="219"/>
      <c r="AG243" s="533"/>
      <c r="AH243" s="533"/>
      <c r="AI243" s="533"/>
      <c r="AJ243" s="533"/>
      <c r="AK243" s="533"/>
      <c r="AL243" s="533"/>
      <c r="AM243" s="533"/>
      <c r="AN243" s="533"/>
      <c r="AO243" s="533"/>
      <c r="AP243" s="533"/>
      <c r="AQ243" s="533"/>
      <c r="AR243" s="533"/>
      <c r="AS243" s="533"/>
      <c r="AT243" s="533"/>
      <c r="AU243" s="533"/>
      <c r="AV243" s="533"/>
      <c r="AW243" s="533"/>
      <c r="AX243" s="533"/>
      <c r="AY243" s="533"/>
      <c r="AZ243" s="533"/>
      <c r="BA243" s="533"/>
      <c r="BB243" s="755">
        <v>236</v>
      </c>
      <c r="BC243" s="756"/>
      <c r="BD243" s="756"/>
      <c r="BE243" s="756"/>
      <c r="BF243" s="219"/>
      <c r="BG243" s="219"/>
      <c r="BH243" s="219"/>
      <c r="BI243" s="219"/>
      <c r="BJ243" s="219"/>
      <c r="BK243" s="219"/>
      <c r="BL243" s="219"/>
      <c r="BM243" s="219"/>
      <c r="BN243" s="219"/>
      <c r="BO243" s="219"/>
      <c r="BP243" s="219"/>
      <c r="BQ243" s="219"/>
      <c r="BR243" s="219"/>
      <c r="BS243" s="219"/>
      <c r="BT243" s="886">
        <v>83</v>
      </c>
      <c r="BU243" s="886"/>
      <c r="BV243" s="886"/>
      <c r="BW243" s="759" t="str">
        <f>IF(AND(T243="",AG243=""),"",T243-AG243)</f>
        <v/>
      </c>
      <c r="BX243" s="759"/>
      <c r="BY243" s="759"/>
      <c r="BZ243" s="759"/>
      <c r="CA243" s="759"/>
      <c r="CB243" s="759"/>
      <c r="CC243" s="759"/>
      <c r="CD243" s="759"/>
      <c r="CE243" s="759"/>
      <c r="CF243" s="759"/>
      <c r="CG243" s="759"/>
      <c r="CH243" s="759"/>
      <c r="CI243" s="759"/>
      <c r="CJ243" s="759"/>
      <c r="CK243" s="759"/>
      <c r="CL243" s="759"/>
      <c r="CM243" s="759"/>
      <c r="CN243" s="759"/>
      <c r="CO243" s="759"/>
      <c r="CP243" s="759"/>
      <c r="CQ243" s="759"/>
      <c r="CR243" s="759"/>
      <c r="CS243" s="759"/>
      <c r="CT243" s="1142"/>
      <c r="CU243" s="274"/>
      <c r="CV243" s="274"/>
      <c r="CW243" s="274"/>
      <c r="CX243" s="274"/>
      <c r="CY243" s="274"/>
      <c r="CZ243" s="274"/>
      <c r="DA243" s="274"/>
      <c r="DB243" s="274"/>
      <c r="DC243" s="274"/>
      <c r="DD243" s="274"/>
      <c r="DE243" s="274"/>
      <c r="DF243" s="274"/>
      <c r="DG243" s="505"/>
      <c r="DH243" s="505"/>
    </row>
    <row r="244" spans="1:112" ht="6.75" customHeight="1">
      <c r="A244" s="85"/>
      <c r="B244" s="85"/>
      <c r="C244" s="85"/>
      <c r="D244" s="85"/>
      <c r="E244" s="85"/>
      <c r="F244" s="85"/>
      <c r="G244" s="85"/>
      <c r="H244" s="85"/>
      <c r="I244" s="85"/>
      <c r="J244" s="85"/>
      <c r="K244" s="85"/>
      <c r="L244" s="253"/>
      <c r="M244" s="253"/>
      <c r="N244" s="253"/>
      <c r="O244" s="253"/>
      <c r="P244" s="253"/>
      <c r="Q244" s="253"/>
      <c r="R244" s="253"/>
      <c r="S244" s="253"/>
      <c r="T244" s="219"/>
      <c r="U244" s="219"/>
      <c r="V244" s="219"/>
      <c r="W244" s="219"/>
      <c r="X244" s="219"/>
      <c r="Y244" s="219"/>
      <c r="Z244" s="219"/>
      <c r="AA244" s="219"/>
      <c r="AB244" s="219"/>
      <c r="AC244" s="219"/>
      <c r="AD244" s="219"/>
      <c r="AE244" s="219"/>
      <c r="AF244" s="219"/>
      <c r="AG244" s="533"/>
      <c r="AH244" s="533"/>
      <c r="AI244" s="533"/>
      <c r="AJ244" s="533"/>
      <c r="AK244" s="533"/>
      <c r="AL244" s="533"/>
      <c r="AM244" s="533"/>
      <c r="AN244" s="533"/>
      <c r="AO244" s="533"/>
      <c r="AP244" s="533"/>
      <c r="AQ244" s="533"/>
      <c r="AR244" s="533"/>
      <c r="AS244" s="533"/>
      <c r="AT244" s="533"/>
      <c r="AU244" s="533"/>
      <c r="AV244" s="533"/>
      <c r="AW244" s="533"/>
      <c r="AX244" s="533"/>
      <c r="AY244" s="533"/>
      <c r="AZ244" s="533"/>
      <c r="BA244" s="533"/>
      <c r="BB244" s="756"/>
      <c r="BC244" s="756"/>
      <c r="BD244" s="756"/>
      <c r="BE244" s="756"/>
      <c r="BF244" s="219"/>
      <c r="BG244" s="219"/>
      <c r="BH244" s="219"/>
      <c r="BI244" s="219"/>
      <c r="BJ244" s="219"/>
      <c r="BK244" s="219"/>
      <c r="BL244" s="219"/>
      <c r="BM244" s="219"/>
      <c r="BN244" s="219"/>
      <c r="BO244" s="219"/>
      <c r="BP244" s="219"/>
      <c r="BQ244" s="219"/>
      <c r="BR244" s="219"/>
      <c r="BS244" s="219"/>
      <c r="BT244" s="886"/>
      <c r="BU244" s="886"/>
      <c r="BV244" s="886"/>
      <c r="BW244" s="759"/>
      <c r="BX244" s="759"/>
      <c r="BY244" s="759"/>
      <c r="BZ244" s="759"/>
      <c r="CA244" s="759"/>
      <c r="CB244" s="759"/>
      <c r="CC244" s="759"/>
      <c r="CD244" s="759"/>
      <c r="CE244" s="759"/>
      <c r="CF244" s="759"/>
      <c r="CG244" s="759"/>
      <c r="CH244" s="759"/>
      <c r="CI244" s="759"/>
      <c r="CJ244" s="759"/>
      <c r="CK244" s="759"/>
      <c r="CL244" s="759"/>
      <c r="CM244" s="759"/>
      <c r="CN244" s="759"/>
      <c r="CO244" s="759"/>
      <c r="CP244" s="759"/>
      <c r="CQ244" s="759"/>
      <c r="CR244" s="759"/>
      <c r="CS244" s="759"/>
      <c r="CT244" s="1142"/>
      <c r="CU244" s="274"/>
      <c r="CV244" s="274"/>
      <c r="CW244" s="274"/>
      <c r="CX244" s="274"/>
      <c r="CY244" s="274"/>
      <c r="CZ244" s="274"/>
      <c r="DA244" s="274"/>
      <c r="DB244" s="274"/>
      <c r="DC244" s="274"/>
      <c r="DD244" s="274"/>
      <c r="DE244" s="274"/>
      <c r="DF244" s="274"/>
      <c r="DG244" s="505"/>
      <c r="DH244" s="505"/>
    </row>
    <row r="245" spans="1:112" ht="6.75" customHeight="1">
      <c r="A245" s="86"/>
      <c r="B245" s="86"/>
      <c r="C245" s="86"/>
      <c r="D245" s="86"/>
      <c r="E245" s="86"/>
      <c r="F245" s="86"/>
      <c r="G245" s="86"/>
      <c r="H245" s="86"/>
      <c r="I245" s="86"/>
      <c r="J245" s="86"/>
      <c r="K245" s="86"/>
      <c r="L245" s="253"/>
      <c r="M245" s="253"/>
      <c r="N245" s="253"/>
      <c r="O245" s="253"/>
      <c r="P245" s="253"/>
      <c r="Q245" s="253"/>
      <c r="R245" s="253"/>
      <c r="S245" s="253"/>
      <c r="T245" s="219"/>
      <c r="U245" s="219"/>
      <c r="V245" s="219"/>
      <c r="W245" s="219"/>
      <c r="X245" s="219"/>
      <c r="Y245" s="219"/>
      <c r="Z245" s="219"/>
      <c r="AA245" s="219"/>
      <c r="AB245" s="219"/>
      <c r="AC245" s="219"/>
      <c r="AD245" s="219"/>
      <c r="AE245" s="219"/>
      <c r="AF245" s="219"/>
      <c r="AG245" s="533"/>
      <c r="AH245" s="533"/>
      <c r="AI245" s="533"/>
      <c r="AJ245" s="533"/>
      <c r="AK245" s="533"/>
      <c r="AL245" s="533"/>
      <c r="AM245" s="533"/>
      <c r="AN245" s="533"/>
      <c r="AO245" s="533"/>
      <c r="AP245" s="533"/>
      <c r="AQ245" s="533"/>
      <c r="AR245" s="533"/>
      <c r="AS245" s="533"/>
      <c r="AT245" s="533"/>
      <c r="AU245" s="533"/>
      <c r="AV245" s="533"/>
      <c r="AW245" s="533"/>
      <c r="AX245" s="533"/>
      <c r="AY245" s="533"/>
      <c r="AZ245" s="533"/>
      <c r="BA245" s="533"/>
      <c r="BB245" s="756"/>
      <c r="BC245" s="756"/>
      <c r="BD245" s="756"/>
      <c r="BE245" s="756"/>
      <c r="BF245" s="219"/>
      <c r="BG245" s="219"/>
      <c r="BH245" s="219"/>
      <c r="BI245" s="219"/>
      <c r="BJ245" s="219"/>
      <c r="BK245" s="219"/>
      <c r="BL245" s="219"/>
      <c r="BM245" s="219"/>
      <c r="BN245" s="219"/>
      <c r="BO245" s="219"/>
      <c r="BP245" s="219"/>
      <c r="BQ245" s="219"/>
      <c r="BR245" s="219"/>
      <c r="BS245" s="219"/>
      <c r="BT245" s="886"/>
      <c r="BU245" s="886"/>
      <c r="BV245" s="886"/>
      <c r="BW245" s="759"/>
      <c r="BX245" s="759"/>
      <c r="BY245" s="759"/>
      <c r="BZ245" s="759"/>
      <c r="CA245" s="759"/>
      <c r="CB245" s="759"/>
      <c r="CC245" s="759"/>
      <c r="CD245" s="759"/>
      <c r="CE245" s="759"/>
      <c r="CF245" s="759"/>
      <c r="CG245" s="759"/>
      <c r="CH245" s="759"/>
      <c r="CI245" s="759"/>
      <c r="CJ245" s="759"/>
      <c r="CK245" s="759"/>
      <c r="CL245" s="759"/>
      <c r="CM245" s="759"/>
      <c r="CN245" s="759"/>
      <c r="CO245" s="759"/>
      <c r="CP245" s="759"/>
      <c r="CQ245" s="759"/>
      <c r="CR245" s="759"/>
      <c r="CS245" s="759"/>
      <c r="CT245" s="1143"/>
      <c r="CU245" s="1149" t="s">
        <v>216</v>
      </c>
    </row>
    <row r="246" spans="1:112" ht="6.75" customHeight="1">
      <c r="A246" s="87" t="s">
        <v>129</v>
      </c>
      <c r="B246" s="87"/>
      <c r="C246" s="87"/>
      <c r="D246" s="87"/>
      <c r="E246" s="87"/>
      <c r="F246" s="83" t="s">
        <v>247</v>
      </c>
      <c r="G246" s="83"/>
      <c r="H246" s="83"/>
      <c r="I246" s="83"/>
      <c r="J246" s="83"/>
      <c r="K246" s="83"/>
      <c r="L246" s="254">
        <v>53</v>
      </c>
      <c r="M246" s="297"/>
      <c r="N246" s="303"/>
      <c r="O246" s="212"/>
      <c r="P246" s="329"/>
      <c r="Q246" s="329"/>
      <c r="R246" s="329"/>
      <c r="S246" s="329"/>
      <c r="T246" s="329"/>
      <c r="U246" s="329"/>
      <c r="V246" s="329"/>
      <c r="W246" s="329"/>
      <c r="X246" s="329"/>
      <c r="Y246" s="329"/>
      <c r="Z246" s="329"/>
      <c r="AA246" s="329"/>
      <c r="AB246" s="329"/>
      <c r="AC246" s="329"/>
      <c r="AD246" s="329"/>
      <c r="AE246" s="329"/>
      <c r="AF246" s="520"/>
      <c r="AG246" s="254">
        <v>59</v>
      </c>
      <c r="AH246" s="297"/>
      <c r="AI246" s="303"/>
      <c r="AJ246" s="212"/>
      <c r="AK246" s="329"/>
      <c r="AL246" s="329"/>
      <c r="AM246" s="329"/>
      <c r="AN246" s="329"/>
      <c r="AO246" s="329"/>
      <c r="AP246" s="329"/>
      <c r="AQ246" s="329"/>
      <c r="AR246" s="329"/>
      <c r="AS246" s="329"/>
      <c r="AT246" s="329"/>
      <c r="AU246" s="329"/>
      <c r="AV246" s="329"/>
      <c r="AW246" s="329"/>
      <c r="AX246" s="329"/>
      <c r="AY246" s="329"/>
      <c r="AZ246" s="329"/>
      <c r="BA246" s="520"/>
      <c r="BB246" s="757" t="s">
        <v>356</v>
      </c>
      <c r="BC246" s="757"/>
      <c r="BD246" s="757"/>
      <c r="BE246" s="757"/>
      <c r="BF246" s="757"/>
      <c r="BG246" s="757"/>
      <c r="BH246" s="757"/>
      <c r="BI246" s="757"/>
      <c r="BJ246" s="757"/>
      <c r="BK246" s="757"/>
      <c r="BL246" s="757"/>
      <c r="BM246" s="757"/>
      <c r="BN246" s="757"/>
      <c r="BO246" s="757"/>
      <c r="BP246" s="757"/>
      <c r="BQ246" s="848" t="s">
        <v>31</v>
      </c>
      <c r="BR246" s="848"/>
      <c r="BS246" s="848"/>
      <c r="BT246" s="755">
        <v>94</v>
      </c>
      <c r="BU246" s="755"/>
      <c r="BV246" s="755"/>
      <c r="BW246" s="944" t="str">
        <f>IF(O246="","",計算!G31)</f>
        <v/>
      </c>
      <c r="BX246" s="944"/>
      <c r="BY246" s="944"/>
      <c r="BZ246" s="944"/>
      <c r="CA246" s="944"/>
      <c r="CB246" s="944"/>
      <c r="CC246" s="944"/>
      <c r="CD246" s="944"/>
      <c r="CE246" s="944"/>
      <c r="CF246" s="944"/>
      <c r="CG246" s="944"/>
      <c r="CH246" s="944"/>
      <c r="CI246" s="944"/>
      <c r="CJ246" s="944"/>
      <c r="CK246" s="944"/>
      <c r="CL246" s="944"/>
      <c r="CM246" s="944"/>
      <c r="CN246" s="944"/>
      <c r="CO246" s="944"/>
      <c r="CP246" s="944"/>
      <c r="CQ246" s="944"/>
      <c r="CR246" s="944"/>
      <c r="CS246" s="944"/>
      <c r="CT246" s="1143"/>
      <c r="CU246" s="1149"/>
    </row>
    <row r="247" spans="1:112" ht="6.75" customHeight="1">
      <c r="A247" s="87"/>
      <c r="B247" s="87"/>
      <c r="C247" s="87"/>
      <c r="D247" s="87"/>
      <c r="E247" s="87"/>
      <c r="F247" s="83"/>
      <c r="G247" s="83"/>
      <c r="H247" s="83"/>
      <c r="I247" s="83"/>
      <c r="J247" s="83"/>
      <c r="K247" s="83"/>
      <c r="L247" s="255"/>
      <c r="M247" s="298"/>
      <c r="N247" s="304"/>
      <c r="O247" s="317"/>
      <c r="P247" s="330"/>
      <c r="Q247" s="330"/>
      <c r="R247" s="330"/>
      <c r="S247" s="330"/>
      <c r="T247" s="330"/>
      <c r="U247" s="330"/>
      <c r="V247" s="330"/>
      <c r="W247" s="330"/>
      <c r="X247" s="330"/>
      <c r="Y247" s="330"/>
      <c r="Z247" s="330"/>
      <c r="AA247" s="330"/>
      <c r="AB247" s="330"/>
      <c r="AC247" s="330"/>
      <c r="AD247" s="330"/>
      <c r="AE247" s="330"/>
      <c r="AF247" s="521"/>
      <c r="AG247" s="255"/>
      <c r="AH247" s="298"/>
      <c r="AI247" s="304"/>
      <c r="AJ247" s="317"/>
      <c r="AK247" s="330"/>
      <c r="AL247" s="330"/>
      <c r="AM247" s="330"/>
      <c r="AN247" s="330"/>
      <c r="AO247" s="330"/>
      <c r="AP247" s="330"/>
      <c r="AQ247" s="330"/>
      <c r="AR247" s="330"/>
      <c r="AS247" s="330"/>
      <c r="AT247" s="330"/>
      <c r="AU247" s="330"/>
      <c r="AV247" s="330"/>
      <c r="AW247" s="330"/>
      <c r="AX247" s="330"/>
      <c r="AY247" s="330"/>
      <c r="AZ247" s="330"/>
      <c r="BA247" s="521"/>
      <c r="BB247" s="757"/>
      <c r="BC247" s="757"/>
      <c r="BD247" s="757"/>
      <c r="BE247" s="757"/>
      <c r="BF247" s="757"/>
      <c r="BG247" s="757"/>
      <c r="BH247" s="757"/>
      <c r="BI247" s="757"/>
      <c r="BJ247" s="757"/>
      <c r="BK247" s="757"/>
      <c r="BL247" s="757"/>
      <c r="BM247" s="757"/>
      <c r="BN247" s="757"/>
      <c r="BO247" s="757"/>
      <c r="BP247" s="757"/>
      <c r="BQ247" s="848"/>
      <c r="BR247" s="848"/>
      <c r="BS247" s="848"/>
      <c r="BT247" s="755"/>
      <c r="BU247" s="755"/>
      <c r="BV247" s="755"/>
      <c r="BW247" s="944"/>
      <c r="BX247" s="944"/>
      <c r="BY247" s="944"/>
      <c r="BZ247" s="944"/>
      <c r="CA247" s="944"/>
      <c r="CB247" s="944"/>
      <c r="CC247" s="944"/>
      <c r="CD247" s="944"/>
      <c r="CE247" s="944"/>
      <c r="CF247" s="944"/>
      <c r="CG247" s="944"/>
      <c r="CH247" s="944"/>
      <c r="CI247" s="944"/>
      <c r="CJ247" s="944"/>
      <c r="CK247" s="944"/>
      <c r="CL247" s="944"/>
      <c r="CM247" s="944"/>
      <c r="CN247" s="944"/>
      <c r="CO247" s="944"/>
      <c r="CP247" s="944"/>
      <c r="CQ247" s="944"/>
      <c r="CR247" s="944"/>
      <c r="CS247" s="944"/>
      <c r="CT247" s="1143"/>
      <c r="CU247" s="1149"/>
    </row>
    <row r="248" spans="1:112" ht="6.75" customHeight="1">
      <c r="A248" s="87"/>
      <c r="B248" s="87"/>
      <c r="C248" s="87"/>
      <c r="D248" s="87"/>
      <c r="E248" s="87"/>
      <c r="F248" s="83"/>
      <c r="G248" s="83"/>
      <c r="H248" s="83"/>
      <c r="I248" s="83"/>
      <c r="J248" s="83"/>
      <c r="K248" s="83"/>
      <c r="L248" s="256"/>
      <c r="M248" s="299"/>
      <c r="N248" s="305"/>
      <c r="O248" s="318"/>
      <c r="P248" s="331"/>
      <c r="Q248" s="331"/>
      <c r="R248" s="331"/>
      <c r="S248" s="331"/>
      <c r="T248" s="331"/>
      <c r="U248" s="331"/>
      <c r="V248" s="331"/>
      <c r="W248" s="331"/>
      <c r="X248" s="331"/>
      <c r="Y248" s="331"/>
      <c r="Z248" s="331"/>
      <c r="AA248" s="331"/>
      <c r="AB248" s="331"/>
      <c r="AC248" s="331"/>
      <c r="AD248" s="331"/>
      <c r="AE248" s="331"/>
      <c r="AF248" s="522"/>
      <c r="AG248" s="256"/>
      <c r="AH248" s="299"/>
      <c r="AI248" s="305"/>
      <c r="AJ248" s="318"/>
      <c r="AK248" s="331"/>
      <c r="AL248" s="331"/>
      <c r="AM248" s="331"/>
      <c r="AN248" s="331"/>
      <c r="AO248" s="331"/>
      <c r="AP248" s="331"/>
      <c r="AQ248" s="331"/>
      <c r="AR248" s="331"/>
      <c r="AS248" s="331"/>
      <c r="AT248" s="331"/>
      <c r="AU248" s="331"/>
      <c r="AV248" s="331"/>
      <c r="AW248" s="331"/>
      <c r="AX248" s="331"/>
      <c r="AY248" s="331"/>
      <c r="AZ248" s="331"/>
      <c r="BA248" s="522"/>
      <c r="BB248" s="757"/>
      <c r="BC248" s="757"/>
      <c r="BD248" s="757"/>
      <c r="BE248" s="757"/>
      <c r="BF248" s="757"/>
      <c r="BG248" s="757"/>
      <c r="BH248" s="757"/>
      <c r="BI248" s="757"/>
      <c r="BJ248" s="757"/>
      <c r="BK248" s="757"/>
      <c r="BL248" s="757"/>
      <c r="BM248" s="757"/>
      <c r="BN248" s="757"/>
      <c r="BO248" s="757"/>
      <c r="BP248" s="757"/>
      <c r="BQ248" s="848"/>
      <c r="BR248" s="848"/>
      <c r="BS248" s="848"/>
      <c r="BT248" s="755"/>
      <c r="BU248" s="755"/>
      <c r="BV248" s="755"/>
      <c r="BW248" s="944"/>
      <c r="BX248" s="944"/>
      <c r="BY248" s="944"/>
      <c r="BZ248" s="944"/>
      <c r="CA248" s="944"/>
      <c r="CB248" s="944"/>
      <c r="CC248" s="944"/>
      <c r="CD248" s="944"/>
      <c r="CE248" s="944"/>
      <c r="CF248" s="944"/>
      <c r="CG248" s="944"/>
      <c r="CH248" s="944"/>
      <c r="CI248" s="944"/>
      <c r="CJ248" s="944"/>
      <c r="CK248" s="944"/>
      <c r="CL248" s="944"/>
      <c r="CM248" s="944"/>
      <c r="CN248" s="944"/>
      <c r="CO248" s="944"/>
      <c r="CP248" s="944"/>
      <c r="CQ248" s="944"/>
      <c r="CR248" s="944"/>
      <c r="CS248" s="944"/>
      <c r="CT248" s="1143"/>
      <c r="CU248" s="1149"/>
    </row>
    <row r="249" spans="1:112" ht="6.75" customHeight="1">
      <c r="A249" s="87"/>
      <c r="B249" s="87"/>
      <c r="C249" s="87"/>
      <c r="D249" s="87"/>
      <c r="E249" s="87"/>
      <c r="F249" s="83" t="s">
        <v>306</v>
      </c>
      <c r="G249" s="83"/>
      <c r="H249" s="83"/>
      <c r="I249" s="83"/>
      <c r="J249" s="83"/>
      <c r="K249" s="83"/>
      <c r="L249" s="254">
        <v>54</v>
      </c>
      <c r="M249" s="297"/>
      <c r="N249" s="303"/>
      <c r="O249" s="212"/>
      <c r="P249" s="329"/>
      <c r="Q249" s="329"/>
      <c r="R249" s="329"/>
      <c r="S249" s="329"/>
      <c r="T249" s="329"/>
      <c r="U249" s="329"/>
      <c r="V249" s="329"/>
      <c r="W249" s="329"/>
      <c r="X249" s="329"/>
      <c r="Y249" s="329"/>
      <c r="Z249" s="329"/>
      <c r="AA249" s="329"/>
      <c r="AB249" s="329"/>
      <c r="AC249" s="329"/>
      <c r="AD249" s="329"/>
      <c r="AE249" s="329"/>
      <c r="AF249" s="520"/>
      <c r="AG249" s="254">
        <v>60</v>
      </c>
      <c r="AH249" s="297"/>
      <c r="AI249" s="303"/>
      <c r="AJ249" s="212"/>
      <c r="AK249" s="329"/>
      <c r="AL249" s="329"/>
      <c r="AM249" s="329"/>
      <c r="AN249" s="329"/>
      <c r="AO249" s="329"/>
      <c r="AP249" s="329"/>
      <c r="AQ249" s="329"/>
      <c r="AR249" s="329"/>
      <c r="AS249" s="329"/>
      <c r="AT249" s="329"/>
      <c r="AU249" s="329"/>
      <c r="AV249" s="329"/>
      <c r="AW249" s="329"/>
      <c r="AX249" s="329"/>
      <c r="AY249" s="329"/>
      <c r="AZ249" s="329"/>
      <c r="BA249" s="520"/>
      <c r="BB249" s="758" t="str">
        <f>IF(計算!E34+計算!E31&gt;0,計算!E34+計算!E31,"")</f>
        <v/>
      </c>
      <c r="BC249" s="758"/>
      <c r="BD249" s="758"/>
      <c r="BE249" s="758"/>
      <c r="BF249" s="758"/>
      <c r="BG249" s="758"/>
      <c r="BH249" s="758"/>
      <c r="BI249" s="758"/>
      <c r="BJ249" s="758"/>
      <c r="BK249" s="758"/>
      <c r="BL249" s="758"/>
      <c r="BM249" s="758"/>
      <c r="BN249" s="758"/>
      <c r="BO249" s="758"/>
      <c r="BP249" s="758"/>
      <c r="BQ249" s="848" t="s">
        <v>318</v>
      </c>
      <c r="BR249" s="848"/>
      <c r="BS249" s="848"/>
      <c r="BT249" s="755">
        <v>95</v>
      </c>
      <c r="BU249" s="755"/>
      <c r="BV249" s="755"/>
      <c r="BW249" s="944" t="str">
        <f>IF(O249="","",計算!F34)</f>
        <v/>
      </c>
      <c r="BX249" s="944"/>
      <c r="BY249" s="944"/>
      <c r="BZ249" s="944"/>
      <c r="CA249" s="944"/>
      <c r="CB249" s="944"/>
      <c r="CC249" s="944"/>
      <c r="CD249" s="944"/>
      <c r="CE249" s="944"/>
      <c r="CF249" s="944"/>
      <c r="CG249" s="944"/>
      <c r="CH249" s="944"/>
      <c r="CI249" s="944"/>
      <c r="CJ249" s="944"/>
      <c r="CK249" s="944"/>
      <c r="CL249" s="944"/>
      <c r="CM249" s="944"/>
      <c r="CN249" s="944"/>
      <c r="CO249" s="944"/>
      <c r="CP249" s="944"/>
      <c r="CQ249" s="944"/>
      <c r="CR249" s="944"/>
      <c r="CS249" s="944"/>
      <c r="CT249" s="1143"/>
      <c r="CU249" s="1149"/>
    </row>
    <row r="250" spans="1:112" ht="6.75" customHeight="1">
      <c r="A250" s="87"/>
      <c r="B250" s="87"/>
      <c r="C250" s="87"/>
      <c r="D250" s="87"/>
      <c r="E250" s="87"/>
      <c r="F250" s="83"/>
      <c r="G250" s="83"/>
      <c r="H250" s="83"/>
      <c r="I250" s="83"/>
      <c r="J250" s="83"/>
      <c r="K250" s="83"/>
      <c r="L250" s="255"/>
      <c r="M250" s="298"/>
      <c r="N250" s="304"/>
      <c r="O250" s="317"/>
      <c r="P250" s="330"/>
      <c r="Q250" s="330"/>
      <c r="R250" s="330"/>
      <c r="S250" s="330"/>
      <c r="T250" s="330"/>
      <c r="U250" s="330"/>
      <c r="V250" s="330"/>
      <c r="W250" s="330"/>
      <c r="X250" s="330"/>
      <c r="Y250" s="330"/>
      <c r="Z250" s="330"/>
      <c r="AA250" s="330"/>
      <c r="AB250" s="330"/>
      <c r="AC250" s="330"/>
      <c r="AD250" s="330"/>
      <c r="AE250" s="330"/>
      <c r="AF250" s="521"/>
      <c r="AG250" s="255"/>
      <c r="AH250" s="298"/>
      <c r="AI250" s="304"/>
      <c r="AJ250" s="317"/>
      <c r="AK250" s="330"/>
      <c r="AL250" s="330"/>
      <c r="AM250" s="330"/>
      <c r="AN250" s="330"/>
      <c r="AO250" s="330"/>
      <c r="AP250" s="330"/>
      <c r="AQ250" s="330"/>
      <c r="AR250" s="330"/>
      <c r="AS250" s="330"/>
      <c r="AT250" s="330"/>
      <c r="AU250" s="330"/>
      <c r="AV250" s="330"/>
      <c r="AW250" s="330"/>
      <c r="AX250" s="330"/>
      <c r="AY250" s="330"/>
      <c r="AZ250" s="330"/>
      <c r="BA250" s="521"/>
      <c r="BB250" s="758"/>
      <c r="BC250" s="758"/>
      <c r="BD250" s="758"/>
      <c r="BE250" s="758"/>
      <c r="BF250" s="758"/>
      <c r="BG250" s="758"/>
      <c r="BH250" s="758"/>
      <c r="BI250" s="758"/>
      <c r="BJ250" s="758"/>
      <c r="BK250" s="758"/>
      <c r="BL250" s="758"/>
      <c r="BM250" s="758"/>
      <c r="BN250" s="758"/>
      <c r="BO250" s="758"/>
      <c r="BP250" s="758"/>
      <c r="BQ250" s="848"/>
      <c r="BR250" s="848"/>
      <c r="BS250" s="848"/>
      <c r="BT250" s="755"/>
      <c r="BU250" s="755"/>
      <c r="BV250" s="755"/>
      <c r="BW250" s="944"/>
      <c r="BX250" s="944"/>
      <c r="BY250" s="944"/>
      <c r="BZ250" s="944"/>
      <c r="CA250" s="944"/>
      <c r="CB250" s="944"/>
      <c r="CC250" s="944"/>
      <c r="CD250" s="944"/>
      <c r="CE250" s="944"/>
      <c r="CF250" s="944"/>
      <c r="CG250" s="944"/>
      <c r="CH250" s="944"/>
      <c r="CI250" s="944"/>
      <c r="CJ250" s="944"/>
      <c r="CK250" s="944"/>
      <c r="CL250" s="944"/>
      <c r="CM250" s="944"/>
      <c r="CN250" s="944"/>
      <c r="CO250" s="944"/>
      <c r="CP250" s="944"/>
      <c r="CQ250" s="944"/>
      <c r="CR250" s="944"/>
      <c r="CS250" s="944"/>
      <c r="CT250" s="1143"/>
      <c r="CU250" s="1149"/>
    </row>
    <row r="251" spans="1:112" ht="6.75" customHeight="1">
      <c r="A251" s="87"/>
      <c r="B251" s="87"/>
      <c r="C251" s="87"/>
      <c r="D251" s="87"/>
      <c r="E251" s="87"/>
      <c r="F251" s="83"/>
      <c r="G251" s="83"/>
      <c r="H251" s="83"/>
      <c r="I251" s="83"/>
      <c r="J251" s="83"/>
      <c r="K251" s="83"/>
      <c r="L251" s="256"/>
      <c r="M251" s="299"/>
      <c r="N251" s="305"/>
      <c r="O251" s="318"/>
      <c r="P251" s="331"/>
      <c r="Q251" s="331"/>
      <c r="R251" s="331"/>
      <c r="S251" s="331"/>
      <c r="T251" s="331"/>
      <c r="U251" s="331"/>
      <c r="V251" s="331"/>
      <c r="W251" s="331"/>
      <c r="X251" s="331"/>
      <c r="Y251" s="331"/>
      <c r="Z251" s="331"/>
      <c r="AA251" s="331"/>
      <c r="AB251" s="331"/>
      <c r="AC251" s="331"/>
      <c r="AD251" s="331"/>
      <c r="AE251" s="331"/>
      <c r="AF251" s="522"/>
      <c r="AG251" s="256"/>
      <c r="AH251" s="299"/>
      <c r="AI251" s="305"/>
      <c r="AJ251" s="318"/>
      <c r="AK251" s="331"/>
      <c r="AL251" s="331"/>
      <c r="AM251" s="331"/>
      <c r="AN251" s="331"/>
      <c r="AO251" s="331"/>
      <c r="AP251" s="331"/>
      <c r="AQ251" s="331"/>
      <c r="AR251" s="331"/>
      <c r="AS251" s="331"/>
      <c r="AT251" s="331"/>
      <c r="AU251" s="331"/>
      <c r="AV251" s="331"/>
      <c r="AW251" s="331"/>
      <c r="AX251" s="331"/>
      <c r="AY251" s="331"/>
      <c r="AZ251" s="331"/>
      <c r="BA251" s="522"/>
      <c r="BB251" s="758"/>
      <c r="BC251" s="758"/>
      <c r="BD251" s="758"/>
      <c r="BE251" s="758"/>
      <c r="BF251" s="758"/>
      <c r="BG251" s="758"/>
      <c r="BH251" s="758"/>
      <c r="BI251" s="758"/>
      <c r="BJ251" s="758"/>
      <c r="BK251" s="758"/>
      <c r="BL251" s="758"/>
      <c r="BM251" s="758"/>
      <c r="BN251" s="758"/>
      <c r="BO251" s="758"/>
      <c r="BP251" s="758"/>
      <c r="BQ251" s="848"/>
      <c r="BR251" s="848"/>
      <c r="BS251" s="848"/>
      <c r="BT251" s="755"/>
      <c r="BU251" s="755"/>
      <c r="BV251" s="755"/>
      <c r="BW251" s="944"/>
      <c r="BX251" s="944"/>
      <c r="BY251" s="944"/>
      <c r="BZ251" s="944"/>
      <c r="CA251" s="944"/>
      <c r="CB251" s="944"/>
      <c r="CC251" s="944"/>
      <c r="CD251" s="944"/>
      <c r="CE251" s="944"/>
      <c r="CF251" s="944"/>
      <c r="CG251" s="944"/>
      <c r="CH251" s="944"/>
      <c r="CI251" s="944"/>
      <c r="CJ251" s="944"/>
      <c r="CK251" s="944"/>
      <c r="CL251" s="944"/>
      <c r="CM251" s="944"/>
      <c r="CN251" s="944"/>
      <c r="CO251" s="944"/>
      <c r="CP251" s="944"/>
      <c r="CQ251" s="944"/>
      <c r="CR251" s="944"/>
      <c r="CS251" s="944"/>
      <c r="CT251" s="1143"/>
    </row>
    <row r="252" spans="1:112" ht="6.75" customHeight="1">
      <c r="A252" s="83" t="s">
        <v>270</v>
      </c>
      <c r="B252" s="83"/>
      <c r="C252" s="83"/>
      <c r="D252" s="83"/>
      <c r="E252" s="83"/>
      <c r="F252" s="83"/>
      <c r="G252" s="83"/>
      <c r="H252" s="83"/>
      <c r="I252" s="83"/>
      <c r="J252" s="83"/>
      <c r="K252" s="83"/>
      <c r="L252" s="254">
        <v>55</v>
      </c>
      <c r="M252" s="297"/>
      <c r="N252" s="303"/>
      <c r="O252" s="212"/>
      <c r="P252" s="329"/>
      <c r="Q252" s="329"/>
      <c r="R252" s="329"/>
      <c r="S252" s="329"/>
      <c r="T252" s="329"/>
      <c r="U252" s="329"/>
      <c r="V252" s="329"/>
      <c r="W252" s="329"/>
      <c r="X252" s="329"/>
      <c r="Y252" s="329"/>
      <c r="Z252" s="329"/>
      <c r="AA252" s="329"/>
      <c r="AB252" s="329"/>
      <c r="AC252" s="329"/>
      <c r="AD252" s="329"/>
      <c r="AE252" s="329"/>
      <c r="AF252" s="520"/>
      <c r="AG252" s="254">
        <v>61</v>
      </c>
      <c r="AH252" s="297"/>
      <c r="AI252" s="303"/>
      <c r="AJ252" s="212"/>
      <c r="AK252" s="329"/>
      <c r="AL252" s="329"/>
      <c r="AM252" s="329"/>
      <c r="AN252" s="329"/>
      <c r="AO252" s="329"/>
      <c r="AP252" s="329"/>
      <c r="AQ252" s="329"/>
      <c r="AR252" s="329"/>
      <c r="AS252" s="329"/>
      <c r="AT252" s="329"/>
      <c r="AU252" s="329"/>
      <c r="AV252" s="329"/>
      <c r="AW252" s="329"/>
      <c r="AX252" s="329"/>
      <c r="AY252" s="329"/>
      <c r="AZ252" s="329"/>
      <c r="BA252" s="520"/>
      <c r="BB252" s="759" t="str">
        <f>IF(計算!E37&gt;0,計算!E37,"")</f>
        <v/>
      </c>
      <c r="BC252" s="759"/>
      <c r="BD252" s="759"/>
      <c r="BE252" s="759"/>
      <c r="BF252" s="759"/>
      <c r="BG252" s="759"/>
      <c r="BH252" s="759"/>
      <c r="BI252" s="759"/>
      <c r="BJ252" s="759"/>
      <c r="BK252" s="759"/>
      <c r="BL252" s="759"/>
      <c r="BM252" s="759"/>
      <c r="BN252" s="759"/>
      <c r="BO252" s="759"/>
      <c r="BP252" s="759"/>
      <c r="BQ252" s="848" t="s">
        <v>160</v>
      </c>
      <c r="BR252" s="848"/>
      <c r="BS252" s="848"/>
      <c r="BT252" s="755">
        <v>89</v>
      </c>
      <c r="BU252" s="755"/>
      <c r="BV252" s="755"/>
      <c r="BW252" s="944" t="str">
        <f>IF(O252="","",計算!F37)</f>
        <v/>
      </c>
      <c r="BX252" s="944"/>
      <c r="BY252" s="944"/>
      <c r="BZ252" s="944"/>
      <c r="CA252" s="944"/>
      <c r="CB252" s="944"/>
      <c r="CC252" s="944"/>
      <c r="CD252" s="944"/>
      <c r="CE252" s="944"/>
      <c r="CF252" s="944"/>
      <c r="CG252" s="944"/>
      <c r="CH252" s="944"/>
      <c r="CI252" s="944"/>
      <c r="CJ252" s="944"/>
      <c r="CK252" s="944"/>
      <c r="CL252" s="944"/>
      <c r="CM252" s="944"/>
      <c r="CN252" s="944"/>
      <c r="CO252" s="944"/>
      <c r="CP252" s="944"/>
      <c r="CQ252" s="944"/>
      <c r="CR252" s="944"/>
      <c r="CS252" s="944"/>
      <c r="CT252" s="1143"/>
    </row>
    <row r="253" spans="1:112" ht="6.75" customHeight="1">
      <c r="A253" s="83"/>
      <c r="B253" s="83"/>
      <c r="C253" s="83"/>
      <c r="D253" s="83"/>
      <c r="E253" s="83"/>
      <c r="F253" s="83"/>
      <c r="G253" s="83"/>
      <c r="H253" s="83"/>
      <c r="I253" s="83"/>
      <c r="J253" s="83"/>
      <c r="K253" s="83"/>
      <c r="L253" s="255"/>
      <c r="M253" s="298"/>
      <c r="N253" s="304"/>
      <c r="O253" s="317"/>
      <c r="P253" s="330"/>
      <c r="Q253" s="330"/>
      <c r="R253" s="330"/>
      <c r="S253" s="330"/>
      <c r="T253" s="330"/>
      <c r="U253" s="330"/>
      <c r="V253" s="330"/>
      <c r="W253" s="330"/>
      <c r="X253" s="330"/>
      <c r="Y253" s="330"/>
      <c r="Z253" s="330"/>
      <c r="AA253" s="330"/>
      <c r="AB253" s="330"/>
      <c r="AC253" s="330"/>
      <c r="AD253" s="330"/>
      <c r="AE253" s="330"/>
      <c r="AF253" s="521"/>
      <c r="AG253" s="255"/>
      <c r="AH253" s="298"/>
      <c r="AI253" s="304"/>
      <c r="AJ253" s="317"/>
      <c r="AK253" s="330"/>
      <c r="AL253" s="330"/>
      <c r="AM253" s="330"/>
      <c r="AN253" s="330"/>
      <c r="AO253" s="330"/>
      <c r="AP253" s="330"/>
      <c r="AQ253" s="330"/>
      <c r="AR253" s="330"/>
      <c r="AS253" s="330"/>
      <c r="AT253" s="330"/>
      <c r="AU253" s="330"/>
      <c r="AV253" s="330"/>
      <c r="AW253" s="330"/>
      <c r="AX253" s="330"/>
      <c r="AY253" s="330"/>
      <c r="AZ253" s="330"/>
      <c r="BA253" s="521"/>
      <c r="BB253" s="759"/>
      <c r="BC253" s="759"/>
      <c r="BD253" s="759"/>
      <c r="BE253" s="759"/>
      <c r="BF253" s="759"/>
      <c r="BG253" s="759"/>
      <c r="BH253" s="759"/>
      <c r="BI253" s="759"/>
      <c r="BJ253" s="759"/>
      <c r="BK253" s="759"/>
      <c r="BL253" s="759"/>
      <c r="BM253" s="759"/>
      <c r="BN253" s="759"/>
      <c r="BO253" s="759"/>
      <c r="BP253" s="759"/>
      <c r="BQ253" s="848"/>
      <c r="BR253" s="848"/>
      <c r="BS253" s="848"/>
      <c r="BT253" s="755"/>
      <c r="BU253" s="755"/>
      <c r="BV253" s="755"/>
      <c r="BW253" s="944"/>
      <c r="BX253" s="944"/>
      <c r="BY253" s="944"/>
      <c r="BZ253" s="944"/>
      <c r="CA253" s="944"/>
      <c r="CB253" s="944"/>
      <c r="CC253" s="944"/>
      <c r="CD253" s="944"/>
      <c r="CE253" s="944"/>
      <c r="CF253" s="944"/>
      <c r="CG253" s="944"/>
      <c r="CH253" s="944"/>
      <c r="CI253" s="944"/>
      <c r="CJ253" s="944"/>
      <c r="CK253" s="944"/>
      <c r="CL253" s="944"/>
      <c r="CM253" s="944"/>
      <c r="CN253" s="944"/>
      <c r="CO253" s="944"/>
      <c r="CP253" s="944"/>
      <c r="CQ253" s="944"/>
      <c r="CR253" s="944"/>
      <c r="CS253" s="944"/>
      <c r="CT253" s="1143"/>
    </row>
    <row r="254" spans="1:112" ht="6.75" customHeight="1">
      <c r="A254" s="83"/>
      <c r="B254" s="83"/>
      <c r="C254" s="83"/>
      <c r="D254" s="83"/>
      <c r="E254" s="83"/>
      <c r="F254" s="83"/>
      <c r="G254" s="83"/>
      <c r="H254" s="83"/>
      <c r="I254" s="83"/>
      <c r="J254" s="83"/>
      <c r="K254" s="83"/>
      <c r="L254" s="256"/>
      <c r="M254" s="299"/>
      <c r="N254" s="305"/>
      <c r="O254" s="318"/>
      <c r="P254" s="331"/>
      <c r="Q254" s="331"/>
      <c r="R254" s="331"/>
      <c r="S254" s="331"/>
      <c r="T254" s="331"/>
      <c r="U254" s="331"/>
      <c r="V254" s="331"/>
      <c r="W254" s="331"/>
      <c r="X254" s="331"/>
      <c r="Y254" s="331"/>
      <c r="Z254" s="331"/>
      <c r="AA254" s="331"/>
      <c r="AB254" s="331"/>
      <c r="AC254" s="331"/>
      <c r="AD254" s="331"/>
      <c r="AE254" s="331"/>
      <c r="AF254" s="522"/>
      <c r="AG254" s="256"/>
      <c r="AH254" s="299"/>
      <c r="AI254" s="305"/>
      <c r="AJ254" s="318"/>
      <c r="AK254" s="331"/>
      <c r="AL254" s="331"/>
      <c r="AM254" s="331"/>
      <c r="AN254" s="331"/>
      <c r="AO254" s="331"/>
      <c r="AP254" s="331"/>
      <c r="AQ254" s="331"/>
      <c r="AR254" s="331"/>
      <c r="AS254" s="331"/>
      <c r="AT254" s="331"/>
      <c r="AU254" s="331"/>
      <c r="AV254" s="331"/>
      <c r="AW254" s="331"/>
      <c r="AX254" s="331"/>
      <c r="AY254" s="331"/>
      <c r="AZ254" s="331"/>
      <c r="BA254" s="522"/>
      <c r="BB254" s="759"/>
      <c r="BC254" s="759"/>
      <c r="BD254" s="759"/>
      <c r="BE254" s="759"/>
      <c r="BF254" s="759"/>
      <c r="BG254" s="759"/>
      <c r="BH254" s="759"/>
      <c r="BI254" s="759"/>
      <c r="BJ254" s="759"/>
      <c r="BK254" s="759"/>
      <c r="BL254" s="759"/>
      <c r="BM254" s="759"/>
      <c r="BN254" s="759"/>
      <c r="BO254" s="759"/>
      <c r="BP254" s="759"/>
      <c r="BQ254" s="848"/>
      <c r="BR254" s="848"/>
      <c r="BS254" s="848"/>
      <c r="BT254" s="755"/>
      <c r="BU254" s="755"/>
      <c r="BV254" s="755"/>
      <c r="BW254" s="944"/>
      <c r="BX254" s="944"/>
      <c r="BY254" s="944"/>
      <c r="BZ254" s="944"/>
      <c r="CA254" s="944"/>
      <c r="CB254" s="944"/>
      <c r="CC254" s="944"/>
      <c r="CD254" s="944"/>
      <c r="CE254" s="944"/>
      <c r="CF254" s="944"/>
      <c r="CG254" s="944"/>
      <c r="CH254" s="944"/>
      <c r="CI254" s="944"/>
      <c r="CJ254" s="944"/>
      <c r="CK254" s="944"/>
      <c r="CL254" s="944"/>
      <c r="CM254" s="944"/>
      <c r="CN254" s="944"/>
      <c r="CO254" s="944"/>
      <c r="CP254" s="944"/>
      <c r="CQ254" s="944"/>
      <c r="CR254" s="944"/>
      <c r="CS254" s="944"/>
      <c r="CT254" s="1143"/>
    </row>
    <row r="255" spans="1:112" ht="6.75" customHeight="1">
      <c r="A255" s="88"/>
      <c r="B255" s="88"/>
      <c r="C255" s="88"/>
      <c r="D255" s="88"/>
      <c r="E255" s="88"/>
      <c r="F255" s="88"/>
      <c r="G255" s="88"/>
      <c r="H255" s="88"/>
      <c r="I255" s="88"/>
      <c r="J255" s="88"/>
      <c r="K255" s="88"/>
      <c r="L255" s="257"/>
      <c r="M255" s="257"/>
      <c r="N255" s="257"/>
      <c r="O255" s="257"/>
      <c r="P255" s="257"/>
      <c r="Q255" s="257"/>
      <c r="R255" s="257"/>
      <c r="S255" s="257"/>
      <c r="T255" s="257"/>
      <c r="U255" s="257"/>
      <c r="V255" s="257"/>
      <c r="W255" s="257"/>
      <c r="X255" s="257"/>
      <c r="Y255" s="257"/>
      <c r="Z255" s="257"/>
      <c r="AA255" s="257"/>
      <c r="AB255" s="257"/>
      <c r="AC255" s="257"/>
      <c r="AD255" s="257"/>
      <c r="AE255" s="257"/>
      <c r="AF255" s="257"/>
      <c r="AG255" s="534" t="s">
        <v>359</v>
      </c>
      <c r="AH255" s="534"/>
      <c r="AI255" s="534"/>
      <c r="AJ255" s="534"/>
      <c r="AK255" s="534"/>
      <c r="AL255" s="534"/>
      <c r="AM255" s="534"/>
      <c r="AN255" s="534"/>
      <c r="AO255" s="534"/>
      <c r="AP255" s="534"/>
      <c r="AQ255" s="534"/>
      <c r="AR255" s="534"/>
      <c r="AS255" s="534"/>
      <c r="AT255" s="534"/>
      <c r="AU255" s="534"/>
      <c r="AV255" s="534"/>
      <c r="AW255" s="534"/>
      <c r="AX255" s="534"/>
      <c r="AY255" s="534"/>
      <c r="AZ255" s="534"/>
      <c r="BA255" s="534"/>
      <c r="BB255" s="534"/>
      <c r="BC255" s="534"/>
      <c r="BD255" s="534"/>
      <c r="BE255" s="534"/>
      <c r="BF255" s="534"/>
      <c r="BG255" s="534"/>
      <c r="BH255" s="534"/>
      <c r="BI255" s="534"/>
      <c r="BJ255" s="534"/>
      <c r="BK255" s="534"/>
      <c r="BL255" s="534"/>
      <c r="BM255" s="534"/>
      <c r="BN255" s="534"/>
      <c r="BO255" s="534"/>
      <c r="BP255" s="534"/>
      <c r="BQ255" s="534"/>
      <c r="BR255" s="534"/>
      <c r="BS255" s="534"/>
      <c r="BT255" s="260">
        <v>90</v>
      </c>
      <c r="BU255" s="260"/>
      <c r="BV255" s="260"/>
      <c r="BW255" s="945" t="str">
        <f>IF(AND(計算!B31=0,計算!B34=0,計算!B37=0),"",計算!G39)</f>
        <v/>
      </c>
      <c r="BX255" s="945"/>
      <c r="BY255" s="945"/>
      <c r="BZ255" s="945"/>
      <c r="CA255" s="945"/>
      <c r="CB255" s="945"/>
      <c r="CC255" s="945"/>
      <c r="CD255" s="945"/>
      <c r="CE255" s="945"/>
      <c r="CF255" s="945"/>
      <c r="CG255" s="945"/>
      <c r="CH255" s="945"/>
      <c r="CI255" s="945"/>
      <c r="CJ255" s="945"/>
      <c r="CK255" s="945"/>
      <c r="CL255" s="945"/>
      <c r="CM255" s="945"/>
      <c r="CN255" s="945"/>
      <c r="CO255" s="945"/>
      <c r="CP255" s="945"/>
      <c r="CQ255" s="945"/>
      <c r="CR255" s="945"/>
      <c r="CS255" s="945"/>
      <c r="CT255" s="1143"/>
    </row>
    <row r="256" spans="1:112" ht="6.75" customHeight="1">
      <c r="A256" s="89"/>
      <c r="B256" s="89"/>
      <c r="C256" s="89"/>
      <c r="D256" s="89"/>
      <c r="E256" s="89"/>
      <c r="F256" s="89"/>
      <c r="G256" s="89"/>
      <c r="H256" s="89"/>
      <c r="I256" s="89"/>
      <c r="J256" s="89"/>
      <c r="K256" s="89"/>
      <c r="L256" s="258"/>
      <c r="M256" s="258"/>
      <c r="N256" s="258"/>
      <c r="O256" s="258"/>
      <c r="P256" s="258"/>
      <c r="Q256" s="258"/>
      <c r="R256" s="258"/>
      <c r="S256" s="258"/>
      <c r="T256" s="258"/>
      <c r="U256" s="258"/>
      <c r="V256" s="258"/>
      <c r="W256" s="258"/>
      <c r="X256" s="258"/>
      <c r="Y256" s="258"/>
      <c r="Z256" s="258"/>
      <c r="AA256" s="258"/>
      <c r="AB256" s="258"/>
      <c r="AC256" s="258"/>
      <c r="AD256" s="258"/>
      <c r="AE256" s="258"/>
      <c r="AF256" s="258"/>
      <c r="AG256" s="535"/>
      <c r="AH256" s="535"/>
      <c r="AI256" s="535"/>
      <c r="AJ256" s="535"/>
      <c r="AK256" s="535"/>
      <c r="AL256" s="535"/>
      <c r="AM256" s="535"/>
      <c r="AN256" s="535"/>
      <c r="AO256" s="535"/>
      <c r="AP256" s="535"/>
      <c r="AQ256" s="535"/>
      <c r="AR256" s="535"/>
      <c r="AS256" s="535"/>
      <c r="AT256" s="535"/>
      <c r="AU256" s="535"/>
      <c r="AV256" s="535"/>
      <c r="AW256" s="535"/>
      <c r="AX256" s="535"/>
      <c r="AY256" s="535"/>
      <c r="AZ256" s="535"/>
      <c r="BA256" s="535"/>
      <c r="BB256" s="535"/>
      <c r="BC256" s="535"/>
      <c r="BD256" s="535"/>
      <c r="BE256" s="535"/>
      <c r="BF256" s="535"/>
      <c r="BG256" s="535"/>
      <c r="BH256" s="535"/>
      <c r="BI256" s="535"/>
      <c r="BJ256" s="535"/>
      <c r="BK256" s="535"/>
      <c r="BL256" s="535"/>
      <c r="BM256" s="535"/>
      <c r="BN256" s="535"/>
      <c r="BO256" s="535"/>
      <c r="BP256" s="535"/>
      <c r="BQ256" s="535"/>
      <c r="BR256" s="535"/>
      <c r="BS256" s="535"/>
      <c r="BT256" s="261"/>
      <c r="BU256" s="261"/>
      <c r="BV256" s="261"/>
      <c r="BW256" s="946"/>
      <c r="BX256" s="946"/>
      <c r="BY256" s="946"/>
      <c r="BZ256" s="946"/>
      <c r="CA256" s="946"/>
      <c r="CB256" s="946"/>
      <c r="CC256" s="946"/>
      <c r="CD256" s="946"/>
      <c r="CE256" s="946"/>
      <c r="CF256" s="946"/>
      <c r="CG256" s="946"/>
      <c r="CH256" s="946"/>
      <c r="CI256" s="946"/>
      <c r="CJ256" s="946"/>
      <c r="CK256" s="946"/>
      <c r="CL256" s="946"/>
      <c r="CM256" s="946"/>
      <c r="CN256" s="946"/>
      <c r="CO256" s="946"/>
      <c r="CP256" s="946"/>
      <c r="CQ256" s="946"/>
      <c r="CR256" s="946"/>
      <c r="CS256" s="946"/>
      <c r="CT256" s="1143"/>
    </row>
    <row r="257" spans="1:99" ht="6.75" customHeight="1">
      <c r="A257" s="90"/>
      <c r="B257" s="90"/>
      <c r="C257" s="90"/>
      <c r="D257" s="90"/>
      <c r="E257" s="90"/>
      <c r="F257" s="90"/>
      <c r="G257" s="90"/>
      <c r="H257" s="90"/>
      <c r="I257" s="90"/>
      <c r="J257" s="90"/>
      <c r="K257" s="90"/>
      <c r="L257" s="259"/>
      <c r="M257" s="259"/>
      <c r="N257" s="259"/>
      <c r="O257" s="259"/>
      <c r="P257" s="259"/>
      <c r="Q257" s="259"/>
      <c r="R257" s="259"/>
      <c r="S257" s="259"/>
      <c r="T257" s="259"/>
      <c r="U257" s="259"/>
      <c r="V257" s="259"/>
      <c r="W257" s="259"/>
      <c r="X257" s="259"/>
      <c r="Y257" s="259"/>
      <c r="Z257" s="259"/>
      <c r="AA257" s="259"/>
      <c r="AB257" s="259"/>
      <c r="AC257" s="259"/>
      <c r="AD257" s="259"/>
      <c r="AE257" s="259"/>
      <c r="AF257" s="259"/>
      <c r="AG257" s="536"/>
      <c r="AH257" s="536"/>
      <c r="AI257" s="536"/>
      <c r="AJ257" s="536"/>
      <c r="AK257" s="536"/>
      <c r="AL257" s="536"/>
      <c r="AM257" s="536"/>
      <c r="AN257" s="536"/>
      <c r="AO257" s="536"/>
      <c r="AP257" s="536"/>
      <c r="AQ257" s="536"/>
      <c r="AR257" s="536"/>
      <c r="AS257" s="536"/>
      <c r="AT257" s="536"/>
      <c r="AU257" s="536"/>
      <c r="AV257" s="536"/>
      <c r="AW257" s="536"/>
      <c r="AX257" s="536"/>
      <c r="AY257" s="536"/>
      <c r="AZ257" s="536"/>
      <c r="BA257" s="536"/>
      <c r="BB257" s="536"/>
      <c r="BC257" s="536"/>
      <c r="BD257" s="536"/>
      <c r="BE257" s="536"/>
      <c r="BF257" s="536"/>
      <c r="BG257" s="536"/>
      <c r="BH257" s="536"/>
      <c r="BI257" s="536"/>
      <c r="BJ257" s="536"/>
      <c r="BK257" s="536"/>
      <c r="BL257" s="536"/>
      <c r="BM257" s="536"/>
      <c r="BN257" s="536"/>
      <c r="BO257" s="536"/>
      <c r="BP257" s="536"/>
      <c r="BQ257" s="536"/>
      <c r="BR257" s="536"/>
      <c r="BS257" s="536"/>
      <c r="BT257" s="262"/>
      <c r="BU257" s="262"/>
      <c r="BV257" s="262"/>
      <c r="BW257" s="947"/>
      <c r="BX257" s="947"/>
      <c r="BY257" s="947"/>
      <c r="BZ257" s="947"/>
      <c r="CA257" s="947"/>
      <c r="CB257" s="947"/>
      <c r="CC257" s="947"/>
      <c r="CD257" s="947"/>
      <c r="CE257" s="947"/>
      <c r="CF257" s="947"/>
      <c r="CG257" s="947"/>
      <c r="CH257" s="947"/>
      <c r="CI257" s="947"/>
      <c r="CJ257" s="947"/>
      <c r="CK257" s="947"/>
      <c r="CL257" s="947"/>
      <c r="CM257" s="947"/>
      <c r="CN257" s="947"/>
      <c r="CO257" s="947"/>
      <c r="CP257" s="947"/>
      <c r="CQ257" s="947"/>
      <c r="CR257" s="947"/>
      <c r="CS257" s="947"/>
      <c r="CT257" s="1143"/>
    </row>
    <row r="258" spans="1:99" ht="6.75" customHeight="1">
      <c r="A258" s="91" t="s">
        <v>148</v>
      </c>
      <c r="B258" s="91"/>
      <c r="C258" s="91"/>
      <c r="D258" s="91"/>
      <c r="E258" s="91"/>
      <c r="F258" s="91"/>
      <c r="G258" s="91"/>
      <c r="H258" s="91"/>
      <c r="I258" s="91"/>
      <c r="J258" s="91"/>
      <c r="K258" s="91"/>
      <c r="L258" s="260">
        <v>82</v>
      </c>
      <c r="M258" s="260"/>
      <c r="N258" s="260"/>
      <c r="O258" s="319"/>
      <c r="P258" s="332"/>
      <c r="Q258" s="332"/>
      <c r="R258" s="332"/>
      <c r="S258" s="332"/>
      <c r="T258" s="332"/>
      <c r="U258" s="332"/>
      <c r="V258" s="332"/>
      <c r="W258" s="332"/>
      <c r="X258" s="332"/>
      <c r="Y258" s="332"/>
      <c r="Z258" s="332"/>
      <c r="AA258" s="332"/>
      <c r="AB258" s="332"/>
      <c r="AC258" s="332"/>
      <c r="AD258" s="332"/>
      <c r="AE258" s="332"/>
      <c r="AF258" s="523"/>
      <c r="AG258" s="537" t="s">
        <v>360</v>
      </c>
      <c r="AH258" s="554"/>
      <c r="AI258" s="554"/>
      <c r="AJ258" s="554"/>
      <c r="AK258" s="554"/>
      <c r="AL258" s="554"/>
      <c r="AM258" s="554"/>
      <c r="AN258" s="554"/>
      <c r="AO258" s="554"/>
      <c r="AP258" s="554"/>
      <c r="AQ258" s="554"/>
      <c r="AR258" s="554"/>
      <c r="AS258" s="554"/>
      <c r="AT258" s="554"/>
      <c r="AU258" s="554"/>
      <c r="AV258" s="554"/>
      <c r="AW258" s="554"/>
      <c r="AX258" s="554"/>
      <c r="AY258" s="554"/>
      <c r="AZ258" s="554"/>
      <c r="BA258" s="554"/>
      <c r="BB258" s="554"/>
      <c r="BC258" s="554"/>
      <c r="BD258" s="554"/>
      <c r="BE258" s="554"/>
      <c r="BF258" s="554"/>
      <c r="BG258" s="554"/>
      <c r="BH258" s="554"/>
      <c r="BI258" s="554"/>
      <c r="BJ258" s="554"/>
      <c r="BK258" s="554"/>
      <c r="BL258" s="554"/>
      <c r="BM258" s="554"/>
      <c r="BN258" s="554"/>
      <c r="BO258" s="554"/>
      <c r="BP258" s="554"/>
      <c r="BQ258" s="554"/>
      <c r="BR258" s="554"/>
      <c r="BS258" s="554"/>
      <c r="BT258" s="554"/>
      <c r="BU258" s="554"/>
      <c r="BV258" s="554"/>
      <c r="BW258" s="554"/>
      <c r="BX258" s="554"/>
      <c r="BY258" s="554"/>
      <c r="BZ258" s="554"/>
      <c r="CA258" s="554"/>
      <c r="CB258" s="554"/>
      <c r="CC258" s="554"/>
      <c r="CD258" s="554"/>
      <c r="CE258" s="554"/>
      <c r="CF258" s="554"/>
      <c r="CG258" s="554"/>
      <c r="CH258" s="554"/>
      <c r="CI258" s="554"/>
      <c r="CJ258" s="554"/>
      <c r="CK258" s="554"/>
      <c r="CL258" s="554"/>
      <c r="CM258" s="554"/>
      <c r="CN258" s="554"/>
      <c r="CO258" s="554"/>
      <c r="CP258" s="554"/>
      <c r="CQ258" s="554"/>
      <c r="CR258" s="554"/>
      <c r="CS258" s="1138"/>
      <c r="CT258" s="1143"/>
    </row>
    <row r="259" spans="1:99" ht="6.75" customHeight="1">
      <c r="A259" s="92"/>
      <c r="B259" s="92"/>
      <c r="C259" s="92"/>
      <c r="D259" s="92"/>
      <c r="E259" s="92"/>
      <c r="F259" s="92"/>
      <c r="G259" s="92"/>
      <c r="H259" s="92"/>
      <c r="I259" s="92"/>
      <c r="J259" s="92"/>
      <c r="K259" s="92"/>
      <c r="L259" s="261"/>
      <c r="M259" s="261"/>
      <c r="N259" s="261"/>
      <c r="O259" s="320"/>
      <c r="P259" s="333"/>
      <c r="Q259" s="333"/>
      <c r="R259" s="333"/>
      <c r="S259" s="333"/>
      <c r="T259" s="333"/>
      <c r="U259" s="333"/>
      <c r="V259" s="333"/>
      <c r="W259" s="333"/>
      <c r="X259" s="333"/>
      <c r="Y259" s="333"/>
      <c r="Z259" s="333"/>
      <c r="AA259" s="333"/>
      <c r="AB259" s="333"/>
      <c r="AC259" s="333"/>
      <c r="AD259" s="333"/>
      <c r="AE259" s="333"/>
      <c r="AF259" s="524"/>
      <c r="AG259" s="538"/>
      <c r="AH259" s="555"/>
      <c r="AI259" s="555"/>
      <c r="AJ259" s="555"/>
      <c r="AK259" s="555"/>
      <c r="AL259" s="555"/>
      <c r="AM259" s="555"/>
      <c r="AN259" s="555"/>
      <c r="AO259" s="555"/>
      <c r="AP259" s="555"/>
      <c r="AQ259" s="555"/>
      <c r="AR259" s="555"/>
      <c r="AS259" s="555"/>
      <c r="AT259" s="555"/>
      <c r="AU259" s="555"/>
      <c r="AV259" s="555"/>
      <c r="AW259" s="555"/>
      <c r="AX259" s="555"/>
      <c r="AY259" s="555"/>
      <c r="AZ259" s="555"/>
      <c r="BA259" s="555"/>
      <c r="BB259" s="555"/>
      <c r="BC259" s="555"/>
      <c r="BD259" s="555"/>
      <c r="BE259" s="555"/>
      <c r="BF259" s="555"/>
      <c r="BG259" s="555"/>
      <c r="BH259" s="555"/>
      <c r="BI259" s="555"/>
      <c r="BJ259" s="555"/>
      <c r="BK259" s="555"/>
      <c r="BL259" s="555"/>
      <c r="BM259" s="555"/>
      <c r="BN259" s="555"/>
      <c r="BO259" s="555"/>
      <c r="BP259" s="555"/>
      <c r="BQ259" s="555"/>
      <c r="BR259" s="555"/>
      <c r="BS259" s="555"/>
      <c r="BT259" s="555"/>
      <c r="BU259" s="555"/>
      <c r="BV259" s="555"/>
      <c r="BW259" s="555"/>
      <c r="BX259" s="555"/>
      <c r="BY259" s="555"/>
      <c r="BZ259" s="555"/>
      <c r="CA259" s="555"/>
      <c r="CB259" s="555"/>
      <c r="CC259" s="555"/>
      <c r="CD259" s="555"/>
      <c r="CE259" s="555"/>
      <c r="CF259" s="555"/>
      <c r="CG259" s="555"/>
      <c r="CH259" s="555"/>
      <c r="CI259" s="555"/>
      <c r="CJ259" s="555"/>
      <c r="CK259" s="555"/>
      <c r="CL259" s="555"/>
      <c r="CM259" s="555"/>
      <c r="CN259" s="555"/>
      <c r="CO259" s="555"/>
      <c r="CP259" s="555"/>
      <c r="CQ259" s="555"/>
      <c r="CR259" s="555"/>
      <c r="CS259" s="1125"/>
      <c r="CT259" s="1143"/>
    </row>
    <row r="260" spans="1:99" ht="6.75" customHeight="1">
      <c r="A260" s="93"/>
      <c r="B260" s="93"/>
      <c r="C260" s="93"/>
      <c r="D260" s="93"/>
      <c r="E260" s="93"/>
      <c r="F260" s="93"/>
      <c r="G260" s="93"/>
      <c r="H260" s="93"/>
      <c r="I260" s="93"/>
      <c r="J260" s="93"/>
      <c r="K260" s="93"/>
      <c r="L260" s="262"/>
      <c r="M260" s="262"/>
      <c r="N260" s="262"/>
      <c r="O260" s="321"/>
      <c r="P260" s="334"/>
      <c r="Q260" s="334"/>
      <c r="R260" s="334"/>
      <c r="S260" s="334"/>
      <c r="T260" s="334"/>
      <c r="U260" s="334"/>
      <c r="V260" s="334"/>
      <c r="W260" s="334"/>
      <c r="X260" s="334"/>
      <c r="Y260" s="334"/>
      <c r="Z260" s="334"/>
      <c r="AA260" s="334"/>
      <c r="AB260" s="334"/>
      <c r="AC260" s="334"/>
      <c r="AD260" s="334"/>
      <c r="AE260" s="334"/>
      <c r="AF260" s="525"/>
      <c r="AG260" s="539"/>
      <c r="AH260" s="556"/>
      <c r="AI260" s="556"/>
      <c r="AJ260" s="556"/>
      <c r="AK260" s="556"/>
      <c r="AL260" s="556"/>
      <c r="AM260" s="556"/>
      <c r="AN260" s="556"/>
      <c r="AO260" s="556"/>
      <c r="AP260" s="556"/>
      <c r="AQ260" s="556"/>
      <c r="AR260" s="556"/>
      <c r="AS260" s="556"/>
      <c r="AT260" s="556"/>
      <c r="AU260" s="556"/>
      <c r="AV260" s="556"/>
      <c r="AW260" s="556"/>
      <c r="AX260" s="556"/>
      <c r="AY260" s="556"/>
      <c r="AZ260" s="556"/>
      <c r="BA260" s="556"/>
      <c r="BB260" s="556"/>
      <c r="BC260" s="556"/>
      <c r="BD260" s="556"/>
      <c r="BE260" s="556"/>
      <c r="BF260" s="556"/>
      <c r="BG260" s="556"/>
      <c r="BH260" s="556"/>
      <c r="BI260" s="556"/>
      <c r="BJ260" s="556"/>
      <c r="BK260" s="556"/>
      <c r="BL260" s="556"/>
      <c r="BM260" s="556"/>
      <c r="BN260" s="556"/>
      <c r="BO260" s="556"/>
      <c r="BP260" s="556"/>
      <c r="BQ260" s="556"/>
      <c r="BR260" s="556"/>
      <c r="BS260" s="556"/>
      <c r="BT260" s="556"/>
      <c r="BU260" s="556"/>
      <c r="BV260" s="556"/>
      <c r="BW260" s="556"/>
      <c r="BX260" s="556"/>
      <c r="BY260" s="556"/>
      <c r="BZ260" s="556"/>
      <c r="CA260" s="556"/>
      <c r="CB260" s="556"/>
      <c r="CC260" s="556"/>
      <c r="CD260" s="556"/>
      <c r="CE260" s="556"/>
      <c r="CF260" s="556"/>
      <c r="CG260" s="556"/>
      <c r="CH260" s="556"/>
      <c r="CI260" s="556"/>
      <c r="CJ260" s="556"/>
      <c r="CK260" s="556"/>
      <c r="CL260" s="556"/>
      <c r="CM260" s="556"/>
      <c r="CN260" s="556"/>
      <c r="CO260" s="556"/>
      <c r="CP260" s="556"/>
      <c r="CQ260" s="556"/>
      <c r="CR260" s="556"/>
      <c r="CS260" s="1139"/>
      <c r="CT260" s="1143"/>
      <c r="CU260" s="1147"/>
    </row>
    <row r="261" spans="1:99" ht="6.75" customHeight="1">
      <c r="CT261" s="1143"/>
      <c r="CU261" s="1147"/>
    </row>
    <row r="262" spans="1:99" ht="6.75" customHeight="1">
      <c r="CT262" s="1143"/>
    </row>
    <row r="263" spans="1:99" ht="6.75" customHeight="1">
      <c r="CT263" s="1143"/>
    </row>
    <row r="264" spans="1:99" ht="6.75" customHeight="1">
      <c r="CT264" s="1143"/>
    </row>
    <row r="265" spans="1:99" ht="6.75" customHeight="1">
      <c r="CT265" s="1143"/>
    </row>
    <row r="266" spans="1:99" ht="6.75" customHeight="1">
      <c r="CT266" s="1143"/>
    </row>
    <row r="267" spans="1:99" ht="6.75" customHeight="1">
      <c r="CT267" s="1143"/>
    </row>
    <row r="268" spans="1:99" ht="6.75" customHeight="1">
      <c r="CT268" s="1143"/>
    </row>
    <row r="269" spans="1:99" ht="6.75" customHeight="1">
      <c r="B269" s="2"/>
      <c r="C269" s="2"/>
      <c r="D269" s="2"/>
      <c r="E269" s="2"/>
      <c r="F269" s="2"/>
      <c r="G269" s="2"/>
      <c r="H269" s="2"/>
      <c r="I269" s="2"/>
      <c r="J269" s="2"/>
      <c r="K269" s="2"/>
      <c r="L269" s="2"/>
      <c r="M269" s="2"/>
      <c r="N269" s="2"/>
      <c r="O269" s="2"/>
      <c r="P269" s="2"/>
      <c r="Q269" s="2"/>
      <c r="R269" s="2"/>
      <c r="S269" s="2"/>
      <c r="T269" s="2"/>
      <c r="U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1140"/>
      <c r="CT269" s="1143"/>
    </row>
    <row r="270" spans="1:99" ht="6.75" customHeight="1">
      <c r="CT270" s="1143"/>
    </row>
    <row r="271" spans="1:99" ht="6.75" customHeight="1">
      <c r="CT271" s="1143"/>
    </row>
    <row r="272" spans="1:99" ht="6.75" customHeight="1">
      <c r="B272" s="97"/>
      <c r="C272" s="97"/>
      <c r="D272" s="97"/>
      <c r="E272" s="97"/>
      <c r="F272" s="97"/>
      <c r="G272" s="98"/>
      <c r="H272" s="98"/>
      <c r="I272" s="98"/>
      <c r="J272" s="98"/>
      <c r="CT272" s="1143"/>
    </row>
    <row r="273" spans="1:98" ht="6.75" customHeight="1">
      <c r="B273" s="97"/>
      <c r="C273" s="97"/>
      <c r="D273" s="97"/>
      <c r="E273" s="97"/>
      <c r="F273" s="97"/>
      <c r="G273" s="98"/>
      <c r="H273" s="98"/>
      <c r="I273" s="98"/>
      <c r="J273" s="98"/>
      <c r="CT273" s="1143"/>
    </row>
    <row r="274" spans="1:98" ht="6.75" customHeight="1">
      <c r="A274" s="94"/>
      <c r="B274" s="94"/>
      <c r="C274" s="94"/>
      <c r="D274" s="94"/>
      <c r="E274" s="94"/>
      <c r="F274" s="94"/>
      <c r="G274" s="94"/>
      <c r="H274" s="94"/>
      <c r="I274" s="94"/>
      <c r="J274" s="94"/>
      <c r="CT274" s="1143"/>
    </row>
    <row r="275" spans="1:98" ht="6.75" customHeight="1">
      <c r="A275" s="94"/>
      <c r="B275" s="94"/>
      <c r="C275" s="94"/>
      <c r="D275" s="94"/>
      <c r="E275" s="94"/>
      <c r="F275" s="94"/>
      <c r="G275" s="94"/>
      <c r="H275" s="94"/>
      <c r="I275" s="94"/>
      <c r="J275" s="94"/>
      <c r="CT275" s="1143"/>
    </row>
    <row r="276" spans="1:98" ht="6.75" customHeight="1">
      <c r="A276" s="95"/>
      <c r="B276" s="95"/>
      <c r="C276" s="95"/>
      <c r="D276" s="95"/>
      <c r="E276" s="95"/>
      <c r="F276" s="95"/>
      <c r="G276" s="95"/>
      <c r="H276" s="95"/>
      <c r="I276" s="95"/>
      <c r="J276" s="95"/>
      <c r="CT276" s="1143"/>
    </row>
    <row r="277" spans="1:98" ht="6.75" customHeight="1">
      <c r="A277" s="95"/>
      <c r="B277" s="95"/>
      <c r="C277" s="95"/>
      <c r="D277" s="95"/>
      <c r="E277" s="95"/>
      <c r="F277" s="95"/>
      <c r="G277" s="95"/>
      <c r="H277" s="95"/>
      <c r="I277" s="95"/>
      <c r="J277" s="95"/>
      <c r="CT277" s="1143"/>
    </row>
    <row r="278" spans="1:98" ht="6.75" customHeight="1">
      <c r="A278" s="96"/>
      <c r="B278" s="96"/>
      <c r="C278" s="96"/>
      <c r="D278" s="96"/>
      <c r="E278" s="96"/>
      <c r="F278" s="96"/>
      <c r="G278" s="96"/>
      <c r="H278" s="96"/>
      <c r="I278" s="96"/>
      <c r="J278" s="96"/>
    </row>
    <row r="279" spans="1:98" ht="6.75" customHeight="1">
      <c r="A279" s="97"/>
      <c r="B279" s="97"/>
      <c r="C279" s="97"/>
      <c r="D279" s="97"/>
      <c r="E279" s="97"/>
      <c r="F279" s="98"/>
      <c r="G279" s="98"/>
      <c r="H279" s="98"/>
      <c r="I279" s="98"/>
      <c r="J279" s="98"/>
    </row>
    <row r="280" spans="1:98" ht="6.75" customHeight="1">
      <c r="A280" s="97"/>
      <c r="B280" s="97"/>
      <c r="C280" s="97"/>
      <c r="D280" s="97"/>
      <c r="E280" s="97"/>
      <c r="F280" s="98"/>
      <c r="G280" s="98"/>
      <c r="H280" s="98"/>
      <c r="I280" s="98"/>
      <c r="J280" s="98"/>
    </row>
    <row r="281" spans="1:98" ht="6.75" customHeight="1">
      <c r="A281" s="97"/>
      <c r="B281" s="97"/>
      <c r="C281" s="97"/>
      <c r="D281" s="97"/>
      <c r="E281" s="97"/>
      <c r="F281" s="98"/>
      <c r="G281" s="98"/>
      <c r="H281" s="98"/>
      <c r="I281" s="98"/>
      <c r="J281" s="98"/>
    </row>
    <row r="282" spans="1:98" ht="6.75" customHeight="1">
      <c r="A282" s="97"/>
      <c r="B282" s="97"/>
      <c r="C282" s="97"/>
      <c r="D282" s="97"/>
      <c r="E282" s="97"/>
      <c r="F282" s="98"/>
      <c r="G282" s="98"/>
      <c r="H282" s="98"/>
      <c r="I282" s="98"/>
      <c r="J282" s="98"/>
    </row>
    <row r="283" spans="1:98" ht="6.75" customHeight="1">
      <c r="A283" s="97"/>
      <c r="B283" s="97"/>
      <c r="C283" s="97"/>
      <c r="D283" s="97"/>
      <c r="E283" s="97"/>
      <c r="F283" s="98"/>
      <c r="G283" s="98"/>
      <c r="H283" s="98"/>
      <c r="I283" s="98"/>
      <c r="J283" s="98"/>
    </row>
    <row r="284" spans="1:98" ht="6.75" customHeight="1">
      <c r="A284" s="97"/>
      <c r="B284" s="97"/>
      <c r="C284" s="97"/>
      <c r="D284" s="97"/>
      <c r="E284" s="97"/>
      <c r="F284" s="98"/>
      <c r="G284" s="98"/>
      <c r="H284" s="98"/>
      <c r="I284" s="98"/>
      <c r="J284" s="98"/>
    </row>
    <row r="285" spans="1:98" ht="6.75" customHeight="1">
      <c r="A285" s="98"/>
      <c r="B285" s="98"/>
      <c r="C285" s="98"/>
      <c r="D285" s="98"/>
      <c r="E285" s="98"/>
      <c r="F285" s="98"/>
      <c r="G285" s="98"/>
      <c r="H285" s="98"/>
      <c r="I285" s="98"/>
      <c r="J285" s="98"/>
    </row>
    <row r="286" spans="1:98" ht="6.75" customHeight="1">
      <c r="A286" s="98"/>
      <c r="B286" s="98"/>
      <c r="C286" s="98"/>
      <c r="D286" s="98"/>
      <c r="E286" s="98"/>
      <c r="F286" s="98"/>
      <c r="G286" s="98"/>
      <c r="H286" s="98"/>
      <c r="I286" s="98"/>
      <c r="J286" s="98"/>
    </row>
    <row r="287" spans="1:98" ht="6.75" customHeight="1">
      <c r="A287" s="98"/>
      <c r="B287" s="98"/>
      <c r="C287" s="98"/>
      <c r="D287" s="98"/>
      <c r="E287" s="98"/>
      <c r="F287" s="98"/>
      <c r="G287" s="98"/>
      <c r="H287" s="98"/>
      <c r="I287" s="98"/>
      <c r="J287" s="98"/>
    </row>
    <row r="288" spans="1:98" ht="6.75" customHeight="1">
      <c r="A288" s="94"/>
      <c r="B288" s="94"/>
      <c r="C288" s="94"/>
      <c r="D288" s="94"/>
      <c r="E288" s="94"/>
      <c r="F288" s="94"/>
      <c r="G288" s="94"/>
      <c r="H288" s="94"/>
      <c r="I288" s="94"/>
      <c r="J288" s="94"/>
    </row>
    <row r="289" spans="1:132" ht="6" customHeight="1">
      <c r="A289" s="94"/>
      <c r="B289" s="94"/>
      <c r="C289" s="94"/>
      <c r="D289" s="94"/>
      <c r="E289" s="94"/>
      <c r="F289" s="94"/>
      <c r="G289" s="94"/>
      <c r="H289" s="94"/>
      <c r="I289" s="94"/>
      <c r="J289" s="94"/>
    </row>
    <row r="290" spans="1:132" ht="6" customHeight="1"/>
    <row r="291" spans="1:132" ht="6" customHeight="1"/>
    <row r="292" spans="1:132" ht="6" customHeight="1"/>
    <row r="293" spans="1:132" ht="6" customHeight="1"/>
    <row r="294" spans="1:132" ht="6" customHeight="1"/>
    <row r="295" spans="1:132" ht="6" customHeight="1"/>
    <row r="296" spans="1:132" ht="6" customHeight="1">
      <c r="DO296" s="505"/>
      <c r="DP296" s="505"/>
      <c r="DQ296" s="505"/>
      <c r="DR296" s="505"/>
      <c r="DS296" s="505"/>
      <c r="DT296" s="505"/>
      <c r="DU296" s="505"/>
      <c r="DV296" s="505"/>
      <c r="DW296" s="505"/>
      <c r="DX296" s="505"/>
      <c r="DY296" s="505"/>
      <c r="DZ296" s="505"/>
      <c r="EA296" s="505"/>
      <c r="EB296" s="505"/>
    </row>
    <row r="297" spans="1:132" ht="6" customHeight="1">
      <c r="DO297" s="505"/>
      <c r="DP297" s="505"/>
      <c r="DQ297" s="505"/>
      <c r="DR297" s="505"/>
      <c r="DS297" s="505"/>
      <c r="DT297" s="505"/>
      <c r="DU297" s="505"/>
      <c r="DV297" s="505"/>
      <c r="DW297" s="505"/>
      <c r="DX297" s="505"/>
      <c r="DY297" s="505"/>
      <c r="DZ297" s="505"/>
      <c r="EA297" s="505"/>
      <c r="EB297" s="505"/>
    </row>
    <row r="298" spans="1:132" ht="6" customHeight="1">
      <c r="DO298" s="98"/>
      <c r="DP298" s="98"/>
      <c r="DQ298" s="95"/>
      <c r="DR298" s="95"/>
      <c r="DS298" s="95"/>
      <c r="DT298" s="95"/>
      <c r="DU298" s="95"/>
      <c r="DV298" s="95"/>
      <c r="DW298" s="95"/>
      <c r="DX298" s="95"/>
      <c r="DY298" s="95"/>
      <c r="DZ298" s="95"/>
      <c r="EA298" s="95"/>
      <c r="EB298" s="95"/>
    </row>
    <row r="299" spans="1:132" ht="6" customHeight="1"/>
    <row r="300" spans="1:132" ht="6" customHeight="1"/>
    <row r="301" spans="1:132" ht="6" customHeight="1"/>
    <row r="302" spans="1:132" ht="6" customHeight="1"/>
    <row r="303" spans="1:132" ht="6" customHeight="1"/>
    <row r="304" spans="1:132" ht="6" customHeight="1"/>
    <row r="305" ht="6" customHeight="1"/>
    <row r="306" ht="6" customHeight="1"/>
    <row r="307" ht="6" customHeight="1"/>
    <row r="308" ht="6" customHeight="1"/>
    <row r="309" ht="6" customHeight="1"/>
    <row r="310" ht="6" customHeight="1"/>
    <row r="311" ht="6" customHeight="1"/>
    <row r="312" ht="6" customHeight="1"/>
    <row r="313" ht="6" customHeight="1"/>
    <row r="314" ht="6" customHeight="1"/>
    <row r="315" ht="6" customHeight="1"/>
    <row r="316" ht="6" customHeight="1"/>
    <row r="317" ht="6" customHeight="1"/>
    <row r="318" ht="6" customHeight="1"/>
    <row r="319" ht="6" customHeight="1"/>
    <row r="320" ht="6" customHeight="1"/>
    <row r="321" ht="6" customHeight="1"/>
    <row r="322" ht="6" customHeight="1"/>
    <row r="323" ht="6" customHeight="1"/>
    <row r="324" ht="6" customHeight="1"/>
    <row r="325" ht="6" customHeight="1"/>
    <row r="326" ht="6" customHeight="1"/>
    <row r="327" ht="6" customHeight="1"/>
    <row r="328" ht="6" customHeight="1"/>
    <row r="329" ht="6" customHeight="1"/>
    <row r="330" ht="6" customHeight="1"/>
    <row r="331" ht="6" customHeight="1"/>
    <row r="332" ht="6" customHeight="1"/>
    <row r="333" ht="6" customHeight="1"/>
    <row r="334" ht="6" customHeight="1"/>
    <row r="335" ht="6" customHeight="1"/>
    <row r="336" ht="6" customHeight="1"/>
    <row r="337" ht="6" customHeight="1"/>
    <row r="338" ht="6" customHeight="1"/>
    <row r="339" ht="6" customHeight="1"/>
    <row r="340" ht="6" customHeight="1"/>
    <row r="341" ht="6" customHeight="1"/>
    <row r="342" ht="6" customHeight="1"/>
    <row r="343" ht="6" customHeight="1"/>
    <row r="344" ht="6" customHeight="1"/>
    <row r="345" ht="6" customHeight="1"/>
    <row r="346" ht="6" customHeight="1"/>
    <row r="347" ht="6" customHeight="1"/>
    <row r="348" ht="6" customHeight="1"/>
    <row r="349" ht="6" customHeight="1"/>
    <row r="350" ht="6" customHeight="1"/>
    <row r="351" ht="6" customHeight="1"/>
    <row r="352" ht="6" customHeight="1"/>
    <row r="353" ht="6" customHeight="1"/>
    <row r="354" ht="6" customHeight="1"/>
    <row r="355" ht="6" customHeight="1"/>
    <row r="356" ht="6" customHeight="1"/>
    <row r="357" ht="6" customHeight="1"/>
    <row r="358" ht="6" customHeight="1"/>
    <row r="359" ht="6" customHeight="1"/>
    <row r="360" ht="6" customHeight="1"/>
    <row r="361" ht="6" customHeight="1"/>
    <row r="362" ht="6" customHeight="1"/>
    <row r="363" ht="6" customHeight="1"/>
    <row r="364" ht="6" customHeight="1"/>
    <row r="365" ht="6" customHeight="1"/>
    <row r="366" ht="6" customHeight="1"/>
    <row r="367" ht="6" customHeight="1"/>
    <row r="368" ht="6" customHeight="1"/>
    <row r="369" ht="6" customHeight="1"/>
    <row r="370" ht="6" customHeight="1"/>
    <row r="371" ht="6" customHeight="1"/>
    <row r="372" ht="6" customHeight="1"/>
    <row r="373" ht="6" customHeight="1"/>
    <row r="374" ht="6" customHeight="1"/>
    <row r="375" ht="6" customHeight="1"/>
    <row r="376" ht="6" customHeight="1"/>
    <row r="377" ht="6" customHeight="1"/>
    <row r="378" ht="6" customHeight="1"/>
    <row r="379" ht="6" customHeight="1"/>
    <row r="380" ht="6" customHeight="1"/>
    <row r="381" ht="6" customHeight="1"/>
    <row r="382" ht="6" customHeight="1"/>
    <row r="383" ht="6" customHeight="1"/>
    <row r="384" ht="6" customHeight="1"/>
    <row r="385" ht="6" customHeight="1"/>
    <row r="386" ht="6" customHeight="1"/>
    <row r="387" ht="6" customHeight="1"/>
    <row r="388" ht="6" customHeight="1"/>
    <row r="389" ht="6" customHeight="1"/>
    <row r="390" ht="6" customHeight="1"/>
    <row r="391" ht="6" customHeight="1"/>
    <row r="392" ht="6" customHeight="1"/>
    <row r="393" ht="6" customHeight="1"/>
    <row r="394" ht="6" customHeight="1"/>
    <row r="395" ht="6" customHeight="1"/>
    <row r="396" ht="6" customHeight="1"/>
  </sheetData>
  <sheetProtection password="AF1A" sheet="1" objects="1" scenarios="1"/>
  <mergeCells count="810">
    <mergeCell ref="A1:J1"/>
    <mergeCell ref="A102:Z102"/>
    <mergeCell ref="AA102:AP102"/>
    <mergeCell ref="AQ102:AY102"/>
    <mergeCell ref="AZ102:BH102"/>
    <mergeCell ref="BI102:BU102"/>
    <mergeCell ref="A135:J135"/>
    <mergeCell ref="A2:BR5"/>
    <mergeCell ref="CU2:CU7"/>
    <mergeCell ref="BV3:CB4"/>
    <mergeCell ref="CD3:CS4"/>
    <mergeCell ref="L6:R8"/>
    <mergeCell ref="S6:BB8"/>
    <mergeCell ref="BC6:BJ9"/>
    <mergeCell ref="BK6:BP9"/>
    <mergeCell ref="BQ6:CS9"/>
    <mergeCell ref="CU8:CU9"/>
    <mergeCell ref="L9:R12"/>
    <mergeCell ref="S9:AW12"/>
    <mergeCell ref="AX9:BB12"/>
    <mergeCell ref="BC10:BJ12"/>
    <mergeCell ref="BK10:CS12"/>
    <mergeCell ref="L13:R16"/>
    <mergeCell ref="S13:AA16"/>
    <mergeCell ref="AB13:AG16"/>
    <mergeCell ref="AH13:AL16"/>
    <mergeCell ref="AM13:AN16"/>
    <mergeCell ref="AO13:AS16"/>
    <mergeCell ref="AT13:AU16"/>
    <mergeCell ref="AV13:AZ16"/>
    <mergeCell ref="BA13:BB16"/>
    <mergeCell ref="BC13:BJ16"/>
    <mergeCell ref="BK13:CS16"/>
    <mergeCell ref="A14:K16"/>
    <mergeCell ref="A17:K18"/>
    <mergeCell ref="L17:R20"/>
    <mergeCell ref="S17:U20"/>
    <mergeCell ref="V17:X20"/>
    <mergeCell ref="Y17:AA20"/>
    <mergeCell ref="AB17:AD20"/>
    <mergeCell ref="AE17:AG20"/>
    <mergeCell ref="AH17:AJ20"/>
    <mergeCell ref="AK17:AM20"/>
    <mergeCell ref="AN17:AP20"/>
    <mergeCell ref="AQ17:AS20"/>
    <mergeCell ref="AT17:AV20"/>
    <mergeCell ref="AW17:AY20"/>
    <mergeCell ref="AZ17:BB20"/>
    <mergeCell ref="BC17:BJ20"/>
    <mergeCell ref="BK17:CC20"/>
    <mergeCell ref="CD17:CL20"/>
    <mergeCell ref="CM17:CS20"/>
    <mergeCell ref="A19:K20"/>
    <mergeCell ref="A21:K22"/>
    <mergeCell ref="BC21:BJ24"/>
    <mergeCell ref="BK21:CS24"/>
    <mergeCell ref="A23:K26"/>
    <mergeCell ref="AM26:CS29"/>
    <mergeCell ref="A27:N29"/>
    <mergeCell ref="O27:Y29"/>
    <mergeCell ref="AA27:AH29"/>
    <mergeCell ref="A31:K35"/>
    <mergeCell ref="L31:P32"/>
    <mergeCell ref="Q31:Q32"/>
    <mergeCell ref="R31:AD32"/>
    <mergeCell ref="AE31:AE32"/>
    <mergeCell ref="AF31:AJ32"/>
    <mergeCell ref="AK31:AK32"/>
    <mergeCell ref="AL31:AX32"/>
    <mergeCell ref="AY31:AY32"/>
    <mergeCell ref="AZ31:BD32"/>
    <mergeCell ref="BE31:BE32"/>
    <mergeCell ref="BF31:BR32"/>
    <mergeCell ref="BS31:BS32"/>
    <mergeCell ref="BT31:CJ32"/>
    <mergeCell ref="CK31:CS32"/>
    <mergeCell ref="L33:AC35"/>
    <mergeCell ref="AD33:AE35"/>
    <mergeCell ref="AF33:AW35"/>
    <mergeCell ref="AX33:AY35"/>
    <mergeCell ref="AZ33:BQ35"/>
    <mergeCell ref="BR33:BS35"/>
    <mergeCell ref="BT33:BV35"/>
    <mergeCell ref="BW33:CS35"/>
    <mergeCell ref="A36:K40"/>
    <mergeCell ref="L36:AA37"/>
    <mergeCell ref="AB36:AE37"/>
    <mergeCell ref="AF36:AU37"/>
    <mergeCell ref="AV36:AY37"/>
    <mergeCell ref="AZ36:BO37"/>
    <mergeCell ref="BP36:BS37"/>
    <mergeCell ref="BT36:CJ37"/>
    <mergeCell ref="CK36:CS37"/>
    <mergeCell ref="L38:AE40"/>
    <mergeCell ref="AF38:AY40"/>
    <mergeCell ref="AZ38:BS40"/>
    <mergeCell ref="BT38:BV40"/>
    <mergeCell ref="BW38:CS40"/>
    <mergeCell ref="A42:K43"/>
    <mergeCell ref="L42:AA43"/>
    <mergeCell ref="AB42:AC43"/>
    <mergeCell ref="AD42:AS43"/>
    <mergeCell ref="AT42:AU43"/>
    <mergeCell ref="AV42:BQ43"/>
    <mergeCell ref="BR42:BS43"/>
    <mergeCell ref="BT42:CQ43"/>
    <mergeCell ref="CR42:CS43"/>
    <mergeCell ref="CU42:CU43"/>
    <mergeCell ref="A44:K46"/>
    <mergeCell ref="L44:AC46"/>
    <mergeCell ref="AD44:AU46"/>
    <mergeCell ref="AV44:AX46"/>
    <mergeCell ref="AY44:BS46"/>
    <mergeCell ref="BT44:BV46"/>
    <mergeCell ref="BW44:CS46"/>
    <mergeCell ref="CU45:CU46"/>
    <mergeCell ref="A48:K49"/>
    <mergeCell ref="L48:AA49"/>
    <mergeCell ref="AB48:AC49"/>
    <mergeCell ref="AD48:AS49"/>
    <mergeCell ref="AT48:AU49"/>
    <mergeCell ref="AV48:BQ49"/>
    <mergeCell ref="BR48:BS49"/>
    <mergeCell ref="A50:K52"/>
    <mergeCell ref="L50:N52"/>
    <mergeCell ref="O50:AC52"/>
    <mergeCell ref="AD50:AU52"/>
    <mergeCell ref="AV50:AX52"/>
    <mergeCell ref="AY50:BS52"/>
    <mergeCell ref="A54:BH56"/>
    <mergeCell ref="CI56:CT57"/>
    <mergeCell ref="FN56:GL57"/>
    <mergeCell ref="A58:K62"/>
    <mergeCell ref="L58:W59"/>
    <mergeCell ref="X58:AJ59"/>
    <mergeCell ref="AK58:AZ59"/>
    <mergeCell ref="BA58:BB59"/>
    <mergeCell ref="BC58:BQ59"/>
    <mergeCell ref="BR58:BS59"/>
    <mergeCell ref="BT58:CQ59"/>
    <mergeCell ref="CR58:CS59"/>
    <mergeCell ref="FN58:FP60"/>
    <mergeCell ref="FQ58:GL60"/>
    <mergeCell ref="L60:W62"/>
    <mergeCell ref="X60:AJ62"/>
    <mergeCell ref="AK60:AM62"/>
    <mergeCell ref="AN60:BB62"/>
    <mergeCell ref="BC60:BE62"/>
    <mergeCell ref="BF60:BS62"/>
    <mergeCell ref="BT60:BV62"/>
    <mergeCell ref="BW60:CS62"/>
    <mergeCell ref="FN61:FP63"/>
    <mergeCell ref="FQ61:GL63"/>
    <mergeCell ref="A63:K67"/>
    <mergeCell ref="L63:AG64"/>
    <mergeCell ref="AH63:AI64"/>
    <mergeCell ref="AJ63:BE64"/>
    <mergeCell ref="BF63:BG64"/>
    <mergeCell ref="BH63:BZ64"/>
    <mergeCell ref="CA63:CB64"/>
    <mergeCell ref="CC63:CS68"/>
    <mergeCell ref="L65:N67"/>
    <mergeCell ref="O65:AI67"/>
    <mergeCell ref="AJ65:AL67"/>
    <mergeCell ref="AM65:BG67"/>
    <mergeCell ref="BH65:CB67"/>
    <mergeCell ref="A68:K70"/>
    <mergeCell ref="L68:N70"/>
    <mergeCell ref="O68:AI70"/>
    <mergeCell ref="AJ68:AL70"/>
    <mergeCell ref="AM68:BG70"/>
    <mergeCell ref="BH68:CB70"/>
    <mergeCell ref="CK69:CS70"/>
    <mergeCell ref="A71:K75"/>
    <mergeCell ref="L71:Z72"/>
    <mergeCell ref="AA71:AB72"/>
    <mergeCell ref="AC71:AQ72"/>
    <mergeCell ref="AR71:AS72"/>
    <mergeCell ref="AT71:BH72"/>
    <mergeCell ref="BI71:BJ72"/>
    <mergeCell ref="BK71:BY72"/>
    <mergeCell ref="BZ71:CA72"/>
    <mergeCell ref="CB71:CQ72"/>
    <mergeCell ref="CR71:CS72"/>
    <mergeCell ref="L73:N75"/>
    <mergeCell ref="O73:AB75"/>
    <mergeCell ref="AC73:AE75"/>
    <mergeCell ref="AF73:AS75"/>
    <mergeCell ref="AT73:AV75"/>
    <mergeCell ref="AW73:BJ75"/>
    <mergeCell ref="BK73:BM75"/>
    <mergeCell ref="BN73:CA75"/>
    <mergeCell ref="CB73:CD75"/>
    <mergeCell ref="CE73:CS75"/>
    <mergeCell ref="L76:AS77"/>
    <mergeCell ref="AT76:CS77"/>
    <mergeCell ref="L78:Z79"/>
    <mergeCell ref="AA78:AB79"/>
    <mergeCell ref="AC78:AQ79"/>
    <mergeCell ref="AR78:AS79"/>
    <mergeCell ref="AT78:BH79"/>
    <mergeCell ref="BI78:BJ79"/>
    <mergeCell ref="BK78:BY79"/>
    <mergeCell ref="BZ78:CA79"/>
    <mergeCell ref="CB78:CQ79"/>
    <mergeCell ref="CR78:CS79"/>
    <mergeCell ref="L80:N82"/>
    <mergeCell ref="O80:AB82"/>
    <mergeCell ref="AC80:AE82"/>
    <mergeCell ref="AF80:AS82"/>
    <mergeCell ref="AT80:AV82"/>
    <mergeCell ref="AW80:BJ82"/>
    <mergeCell ref="BK80:BM82"/>
    <mergeCell ref="BN80:CA82"/>
    <mergeCell ref="CB80:CD82"/>
    <mergeCell ref="CE80:CS82"/>
    <mergeCell ref="A83:K85"/>
    <mergeCell ref="L83:Q85"/>
    <mergeCell ref="R83:S85"/>
    <mergeCell ref="T83:V85"/>
    <mergeCell ref="W83:AM85"/>
    <mergeCell ref="AN83:AS85"/>
    <mergeCell ref="AT83:AU85"/>
    <mergeCell ref="AV83:AX85"/>
    <mergeCell ref="AY83:BO85"/>
    <mergeCell ref="BP83:BW85"/>
    <mergeCell ref="BX83:BY85"/>
    <mergeCell ref="BZ83:CB85"/>
    <mergeCell ref="CC83:CS85"/>
    <mergeCell ref="A87:S89"/>
    <mergeCell ref="T87:AA89"/>
    <mergeCell ref="AD87:CC89"/>
    <mergeCell ref="CU88:CU89"/>
    <mergeCell ref="A91:K95"/>
    <mergeCell ref="L91:Z92"/>
    <mergeCell ref="AA91:AP92"/>
    <mergeCell ref="AQ91:AY92"/>
    <mergeCell ref="AZ91:BH92"/>
    <mergeCell ref="BI91:BU92"/>
    <mergeCell ref="CU92:CU97"/>
    <mergeCell ref="L93:Z95"/>
    <mergeCell ref="AA93:AD95"/>
    <mergeCell ref="AE93:AG95"/>
    <mergeCell ref="AH93:AH95"/>
    <mergeCell ref="AI93:AK95"/>
    <mergeCell ref="AL93:AL95"/>
    <mergeCell ref="AM93:AO95"/>
    <mergeCell ref="AP93:AP95"/>
    <mergeCell ref="AQ93:AY95"/>
    <mergeCell ref="AZ93:BH95"/>
    <mergeCell ref="BI93:BO95"/>
    <mergeCell ref="BP93:BS95"/>
    <mergeCell ref="BT93:BU95"/>
    <mergeCell ref="A96:K98"/>
    <mergeCell ref="L96:N98"/>
    <mergeCell ref="O96:Q98"/>
    <mergeCell ref="R96:T98"/>
    <mergeCell ref="U96:W98"/>
    <mergeCell ref="X96:Z98"/>
    <mergeCell ref="AA96:AC98"/>
    <mergeCell ref="AD96:AF98"/>
    <mergeCell ref="AG96:AI98"/>
    <mergeCell ref="AJ96:AL98"/>
    <mergeCell ref="AM96:AO98"/>
    <mergeCell ref="AP96:AR98"/>
    <mergeCell ref="AS96:AU98"/>
    <mergeCell ref="AV96:AX98"/>
    <mergeCell ref="BW97:CS98"/>
    <mergeCell ref="A99:K101"/>
    <mergeCell ref="L99:O101"/>
    <mergeCell ref="P99:AD101"/>
    <mergeCell ref="AE99:AF101"/>
    <mergeCell ref="AG99:AJ101"/>
    <mergeCell ref="AK99:AX101"/>
    <mergeCell ref="AY99:AZ101"/>
    <mergeCell ref="BA99:BD101"/>
    <mergeCell ref="BE99:BS101"/>
    <mergeCell ref="BT99:BU101"/>
    <mergeCell ref="BW99:CE100"/>
    <mergeCell ref="CF99:CG102"/>
    <mergeCell ref="CH99:CS100"/>
    <mergeCell ref="BW101:BY102"/>
    <mergeCell ref="BZ101:CB102"/>
    <mergeCell ref="CC101:CE102"/>
    <mergeCell ref="CH101:CI102"/>
    <mergeCell ref="CJ101:CK102"/>
    <mergeCell ref="CL101:CM102"/>
    <mergeCell ref="CN101:CO102"/>
    <mergeCell ref="CP101:CQ102"/>
    <mergeCell ref="CR101:CS102"/>
    <mergeCell ref="C103:K105"/>
    <mergeCell ref="L103:Z105"/>
    <mergeCell ref="AA103:AD105"/>
    <mergeCell ref="AE103:AG105"/>
    <mergeCell ref="AH103:AH105"/>
    <mergeCell ref="AI103:AK105"/>
    <mergeCell ref="AL103:AL105"/>
    <mergeCell ref="AM103:AO105"/>
    <mergeCell ref="AP103:AP105"/>
    <mergeCell ref="AQ103:AY105"/>
    <mergeCell ref="AZ103:BH105"/>
    <mergeCell ref="BI103:BO105"/>
    <mergeCell ref="BP103:BS105"/>
    <mergeCell ref="BT103:BU105"/>
    <mergeCell ref="BW103:BY104"/>
    <mergeCell ref="BZ103:CB104"/>
    <mergeCell ref="CC103:CE104"/>
    <mergeCell ref="CF103:CG104"/>
    <mergeCell ref="CH103:CI104"/>
    <mergeCell ref="CJ103:CK104"/>
    <mergeCell ref="CL103:CM104"/>
    <mergeCell ref="CN103:CO104"/>
    <mergeCell ref="CP103:CQ104"/>
    <mergeCell ref="CR103:CS104"/>
    <mergeCell ref="BW105:BY106"/>
    <mergeCell ref="BZ105:CB106"/>
    <mergeCell ref="CC105:CE106"/>
    <mergeCell ref="CF105:CG106"/>
    <mergeCell ref="CH105:CI106"/>
    <mergeCell ref="CJ105:CK106"/>
    <mergeCell ref="CL105:CM106"/>
    <mergeCell ref="CN105:CO106"/>
    <mergeCell ref="CP105:CQ106"/>
    <mergeCell ref="CR105:CS106"/>
    <mergeCell ref="C106:K108"/>
    <mergeCell ref="L106:N108"/>
    <mergeCell ref="O106:Q108"/>
    <mergeCell ref="R106:T108"/>
    <mergeCell ref="U106:W108"/>
    <mergeCell ref="X106:Z108"/>
    <mergeCell ref="AA106:AC108"/>
    <mergeCell ref="AD106:AF108"/>
    <mergeCell ref="AG106:AI108"/>
    <mergeCell ref="AJ106:AL108"/>
    <mergeCell ref="AM106:AO108"/>
    <mergeCell ref="AP106:AR108"/>
    <mergeCell ref="AS106:AU108"/>
    <mergeCell ref="AV106:AX108"/>
    <mergeCell ref="BW107:CK108"/>
    <mergeCell ref="CL107:CS108"/>
    <mergeCell ref="C109:K111"/>
    <mergeCell ref="L109:Z111"/>
    <mergeCell ref="AA109:AD111"/>
    <mergeCell ref="AE109:AG111"/>
    <mergeCell ref="AH109:AH111"/>
    <mergeCell ref="AI109:AK111"/>
    <mergeCell ref="AL109:AL111"/>
    <mergeCell ref="AM109:AO111"/>
    <mergeCell ref="AP109:AP111"/>
    <mergeCell ref="AQ109:AY111"/>
    <mergeCell ref="AZ109:BH111"/>
    <mergeCell ref="BI109:BO111"/>
    <mergeCell ref="BP109:BS111"/>
    <mergeCell ref="BT109:BU111"/>
    <mergeCell ref="BW109:BY110"/>
    <mergeCell ref="BZ109:CB110"/>
    <mergeCell ref="CC109:CE110"/>
    <mergeCell ref="CF109:CH110"/>
    <mergeCell ref="CI109:CK110"/>
    <mergeCell ref="CL109:CO110"/>
    <mergeCell ref="CP109:CQ110"/>
    <mergeCell ref="CR109:CS110"/>
    <mergeCell ref="BW111:BY112"/>
    <mergeCell ref="BZ111:CB112"/>
    <mergeCell ref="CC111:CE112"/>
    <mergeCell ref="CF111:CH112"/>
    <mergeCell ref="CI111:CK112"/>
    <mergeCell ref="CL111:CO112"/>
    <mergeCell ref="CP111:CQ112"/>
    <mergeCell ref="CR111:CS112"/>
    <mergeCell ref="C112:K114"/>
    <mergeCell ref="L112:N114"/>
    <mergeCell ref="O112:Q114"/>
    <mergeCell ref="R112:T114"/>
    <mergeCell ref="U112:W114"/>
    <mergeCell ref="X112:Z114"/>
    <mergeCell ref="AA112:AC114"/>
    <mergeCell ref="AD112:AF114"/>
    <mergeCell ref="AG112:AI114"/>
    <mergeCell ref="AJ112:AL114"/>
    <mergeCell ref="AM112:AO114"/>
    <mergeCell ref="AP112:AR114"/>
    <mergeCell ref="AS112:AU114"/>
    <mergeCell ref="AV112:AX114"/>
    <mergeCell ref="BW113:BX114"/>
    <mergeCell ref="BY113:BY114"/>
    <mergeCell ref="BZ113:CA114"/>
    <mergeCell ref="CB113:CB114"/>
    <mergeCell ref="CC113:CD114"/>
    <mergeCell ref="CE113:CE114"/>
    <mergeCell ref="CF113:CG114"/>
    <mergeCell ref="CH113:CH114"/>
    <mergeCell ref="CI113:CJ114"/>
    <mergeCell ref="CK113:CK114"/>
    <mergeCell ref="CL113:CM114"/>
    <mergeCell ref="CO113:CO114"/>
    <mergeCell ref="CP113:CQ114"/>
    <mergeCell ref="CR113:CS114"/>
    <mergeCell ref="C115:K117"/>
    <mergeCell ref="L115:Z117"/>
    <mergeCell ref="AA115:AD117"/>
    <mergeCell ref="AE115:AG117"/>
    <mergeCell ref="AH115:AH117"/>
    <mergeCell ref="AI115:AK117"/>
    <mergeCell ref="AL115:AL117"/>
    <mergeCell ref="AM115:AO117"/>
    <mergeCell ref="AP115:AP117"/>
    <mergeCell ref="AQ115:AY117"/>
    <mergeCell ref="AZ115:BH117"/>
    <mergeCell ref="BI115:BO117"/>
    <mergeCell ref="BP115:BS117"/>
    <mergeCell ref="BT115:BU117"/>
    <mergeCell ref="BW116:BY117"/>
    <mergeCell ref="BZ116:CD117"/>
    <mergeCell ref="CE116:CF117"/>
    <mergeCell ref="CG116:CH117"/>
    <mergeCell ref="CI116:CJ117"/>
    <mergeCell ref="CK116:CL117"/>
    <mergeCell ref="CM116:CO117"/>
    <mergeCell ref="CP116:CQ117"/>
    <mergeCell ref="CR116:CS117"/>
    <mergeCell ref="C118:K120"/>
    <mergeCell ref="L118:N120"/>
    <mergeCell ref="O118:Q120"/>
    <mergeCell ref="R118:T120"/>
    <mergeCell ref="U118:W120"/>
    <mergeCell ref="X118:Z120"/>
    <mergeCell ref="AA118:AC120"/>
    <mergeCell ref="AD118:AF120"/>
    <mergeCell ref="AG118:AI120"/>
    <mergeCell ref="AJ118:AL120"/>
    <mergeCell ref="AM118:AO120"/>
    <mergeCell ref="AP118:AR120"/>
    <mergeCell ref="AS118:AU120"/>
    <mergeCell ref="AV118:AX120"/>
    <mergeCell ref="BW118:BY119"/>
    <mergeCell ref="BZ118:CD119"/>
    <mergeCell ref="CE118:CF119"/>
    <mergeCell ref="CG118:CH119"/>
    <mergeCell ref="CI118:CJ119"/>
    <mergeCell ref="CK118:CL119"/>
    <mergeCell ref="CM118:CO119"/>
    <mergeCell ref="CP118:CQ119"/>
    <mergeCell ref="CR118:CS119"/>
    <mergeCell ref="BW120:BY121"/>
    <mergeCell ref="BZ120:CD121"/>
    <mergeCell ref="CE120:CF121"/>
    <mergeCell ref="CG120:CH121"/>
    <mergeCell ref="CI120:CJ121"/>
    <mergeCell ref="CK120:CL121"/>
    <mergeCell ref="CM120:CO121"/>
    <mergeCell ref="CP120:CQ121"/>
    <mergeCell ref="CR120:CS121"/>
    <mergeCell ref="C121:K123"/>
    <mergeCell ref="L121:Z123"/>
    <mergeCell ref="AA121:AD123"/>
    <mergeCell ref="AE121:AG123"/>
    <mergeCell ref="AH121:AH123"/>
    <mergeCell ref="AI121:AK123"/>
    <mergeCell ref="AL121:AL123"/>
    <mergeCell ref="AM121:AO123"/>
    <mergeCell ref="AP121:AP123"/>
    <mergeCell ref="AQ121:AY123"/>
    <mergeCell ref="AZ121:BH123"/>
    <mergeCell ref="BI121:BO123"/>
    <mergeCell ref="BP121:BS123"/>
    <mergeCell ref="BT121:BU123"/>
    <mergeCell ref="BW122:BY123"/>
    <mergeCell ref="BZ122:CD123"/>
    <mergeCell ref="CE122:CF123"/>
    <mergeCell ref="CG122:CH123"/>
    <mergeCell ref="CI122:CJ123"/>
    <mergeCell ref="CK122:CL123"/>
    <mergeCell ref="CM122:CO123"/>
    <mergeCell ref="CP122:CQ123"/>
    <mergeCell ref="CR122:CS123"/>
    <mergeCell ref="C124:K126"/>
    <mergeCell ref="L124:N126"/>
    <mergeCell ref="O124:Q126"/>
    <mergeCell ref="R124:T126"/>
    <mergeCell ref="U124:W126"/>
    <mergeCell ref="X124:Z126"/>
    <mergeCell ref="AA124:AC126"/>
    <mergeCell ref="AD124:AF126"/>
    <mergeCell ref="AG124:AI126"/>
    <mergeCell ref="AJ124:AL126"/>
    <mergeCell ref="AM124:AO126"/>
    <mergeCell ref="AP124:AR126"/>
    <mergeCell ref="AS124:AU126"/>
    <mergeCell ref="AV124:AX126"/>
    <mergeCell ref="BW124:BY125"/>
    <mergeCell ref="BZ124:CD125"/>
    <mergeCell ref="CE124:CF125"/>
    <mergeCell ref="CG124:CH125"/>
    <mergeCell ref="CI124:CJ125"/>
    <mergeCell ref="CK124:CL125"/>
    <mergeCell ref="CM124:CO125"/>
    <mergeCell ref="CP124:CQ125"/>
    <mergeCell ref="CR124:CS125"/>
    <mergeCell ref="BW126:BY127"/>
    <mergeCell ref="BZ126:CD127"/>
    <mergeCell ref="CE126:CF127"/>
    <mergeCell ref="CG126:CH127"/>
    <mergeCell ref="CI126:CJ127"/>
    <mergeCell ref="CK126:CL127"/>
    <mergeCell ref="CM126:CO127"/>
    <mergeCell ref="CP126:CQ127"/>
    <mergeCell ref="CR126:CS127"/>
    <mergeCell ref="A128:K133"/>
    <mergeCell ref="L128:M130"/>
    <mergeCell ref="N128:R130"/>
    <mergeCell ref="S128:AD130"/>
    <mergeCell ref="AE128:AP130"/>
    <mergeCell ref="AQ128:BU130"/>
    <mergeCell ref="BW128:BY129"/>
    <mergeCell ref="BZ128:CD129"/>
    <mergeCell ref="CE128:CS129"/>
    <mergeCell ref="BW130:CS133"/>
    <mergeCell ref="L131:M133"/>
    <mergeCell ref="N131:R133"/>
    <mergeCell ref="S131:Z133"/>
    <mergeCell ref="AA131:AE133"/>
    <mergeCell ref="AF131:AG133"/>
    <mergeCell ref="AH131:AI133"/>
    <mergeCell ref="AJ131:AL133"/>
    <mergeCell ref="AM131:AQ133"/>
    <mergeCell ref="AR131:BU133"/>
    <mergeCell ref="A136:AU137"/>
    <mergeCell ref="AY136:CS139"/>
    <mergeCell ref="B138:AU141"/>
    <mergeCell ref="A142:E147"/>
    <mergeCell ref="F142:J144"/>
    <mergeCell ref="K142:AC144"/>
    <mergeCell ref="AD142:AI144"/>
    <mergeCell ref="AJ142:AU144"/>
    <mergeCell ref="AZ142:CR144"/>
    <mergeCell ref="F145:J147"/>
    <mergeCell ref="K145:AU147"/>
    <mergeCell ref="AZ146:CS147"/>
    <mergeCell ref="A148:E149"/>
    <mergeCell ref="F148:S149"/>
    <mergeCell ref="T148:AC149"/>
    <mergeCell ref="AD148:AU149"/>
    <mergeCell ref="AZ148:BI150"/>
    <mergeCell ref="BJ148:CG150"/>
    <mergeCell ref="CH148:CL150"/>
    <mergeCell ref="CM148:CS150"/>
    <mergeCell ref="A150:E151"/>
    <mergeCell ref="F150:S151"/>
    <mergeCell ref="T150:AC151"/>
    <mergeCell ref="AD150:AU151"/>
    <mergeCell ref="AZ151:BI153"/>
    <mergeCell ref="BJ151:CS153"/>
    <mergeCell ref="A152:E153"/>
    <mergeCell ref="F152:S153"/>
    <mergeCell ref="T152:AC153"/>
    <mergeCell ref="AD152:AU153"/>
    <mergeCell ref="A154:E155"/>
    <mergeCell ref="F154:S155"/>
    <mergeCell ref="T154:AC155"/>
    <mergeCell ref="AD154:AU155"/>
    <mergeCell ref="A156:E157"/>
    <mergeCell ref="F156:S157"/>
    <mergeCell ref="T156:AC157"/>
    <mergeCell ref="AD156:AU157"/>
    <mergeCell ref="AZ156:CS157"/>
    <mergeCell ref="A158:E159"/>
    <mergeCell ref="F158:S159"/>
    <mergeCell ref="T158:AC159"/>
    <mergeCell ref="AD158:AU159"/>
    <mergeCell ref="BA158:BE159"/>
    <mergeCell ref="BF158:CS159"/>
    <mergeCell ref="A160:E161"/>
    <mergeCell ref="F160:S161"/>
    <mergeCell ref="T160:AC161"/>
    <mergeCell ref="AD160:AU161"/>
    <mergeCell ref="AY161:CS162"/>
    <mergeCell ref="CU161:CU166"/>
    <mergeCell ref="A162:E163"/>
    <mergeCell ref="F162:S163"/>
    <mergeCell ref="T162:AC163"/>
    <mergeCell ref="AD162:AU163"/>
    <mergeCell ref="A164:E165"/>
    <mergeCell ref="F164:S165"/>
    <mergeCell ref="T164:AC165"/>
    <mergeCell ref="AD164:AU165"/>
    <mergeCell ref="A166:E167"/>
    <mergeCell ref="F166:S167"/>
    <mergeCell ref="T166:AC167"/>
    <mergeCell ref="AD166:AU167"/>
    <mergeCell ref="A168:E169"/>
    <mergeCell ref="F168:S169"/>
    <mergeCell ref="T168:AC169"/>
    <mergeCell ref="AD168:AU169"/>
    <mergeCell ref="A170:E171"/>
    <mergeCell ref="F170:S171"/>
    <mergeCell ref="T170:AC171"/>
    <mergeCell ref="AD170:AU171"/>
    <mergeCell ref="AZ171:BA172"/>
    <mergeCell ref="BC171:BV172"/>
    <mergeCell ref="A172:E173"/>
    <mergeCell ref="F172:S173"/>
    <mergeCell ref="T172:AC173"/>
    <mergeCell ref="AD172:AU173"/>
    <mergeCell ref="A174:AC175"/>
    <mergeCell ref="AD174:AU175"/>
    <mergeCell ref="AZ175:BA176"/>
    <mergeCell ref="BC175:BV176"/>
    <mergeCell ref="A176:AC178"/>
    <mergeCell ref="AD176:AU178"/>
    <mergeCell ref="BA179:CS180"/>
    <mergeCell ref="A180:AU181"/>
    <mergeCell ref="A182:Q183"/>
    <mergeCell ref="R182:AU183"/>
    <mergeCell ref="AZ182:BA183"/>
    <mergeCell ref="BB182:CS183"/>
    <mergeCell ref="A184:Q186"/>
    <mergeCell ref="R184:AU186"/>
    <mergeCell ref="AZ186:CS187"/>
    <mergeCell ref="A187:Q189"/>
    <mergeCell ref="R187:AU189"/>
    <mergeCell ref="AZ188:CR190"/>
    <mergeCell ref="A191:AU192"/>
    <mergeCell ref="AZ191:CR193"/>
    <mergeCell ref="CU191:CU196"/>
    <mergeCell ref="A193:AU194"/>
    <mergeCell ref="AZ194:CS195"/>
    <mergeCell ref="A195:U198"/>
    <mergeCell ref="V195:AS198"/>
    <mergeCell ref="AT195:AU198"/>
    <mergeCell ref="A199:U202"/>
    <mergeCell ref="V199:AS202"/>
    <mergeCell ref="AT199:AU202"/>
    <mergeCell ref="A203:U206"/>
    <mergeCell ref="V203:AD206"/>
    <mergeCell ref="AE203:AS206"/>
    <mergeCell ref="AT203:AU206"/>
    <mergeCell ref="A207:U210"/>
    <mergeCell ref="V207:AD210"/>
    <mergeCell ref="AE207:AK210"/>
    <mergeCell ref="AL207:AM210"/>
    <mergeCell ref="AN207:AS210"/>
    <mergeCell ref="AT207:AU210"/>
    <mergeCell ref="AY207:CS208"/>
    <mergeCell ref="AY209:CS213"/>
    <mergeCell ref="A211:U213"/>
    <mergeCell ref="V211:AD213"/>
    <mergeCell ref="AE211:AE213"/>
    <mergeCell ref="AF211:AT213"/>
    <mergeCell ref="AU211:AU213"/>
    <mergeCell ref="AY214:BS216"/>
    <mergeCell ref="BT214:BV216"/>
    <mergeCell ref="BW214:CQ216"/>
    <mergeCell ref="CR214:CS216"/>
    <mergeCell ref="A215:AU216"/>
    <mergeCell ref="A217:S218"/>
    <mergeCell ref="T217:AU218"/>
    <mergeCell ref="AY217:BS219"/>
    <mergeCell ref="BT217:BV219"/>
    <mergeCell ref="BW217:CQ219"/>
    <mergeCell ref="CR217:CS219"/>
    <mergeCell ref="A219:S220"/>
    <mergeCell ref="T219:U220"/>
    <mergeCell ref="V219:W220"/>
    <mergeCell ref="X219:Y220"/>
    <mergeCell ref="Z219:AA220"/>
    <mergeCell ref="AB219:AC220"/>
    <mergeCell ref="AD219:AE220"/>
    <mergeCell ref="AF219:AG220"/>
    <mergeCell ref="AH219:AI220"/>
    <mergeCell ref="AJ219:AK220"/>
    <mergeCell ref="AL219:AM220"/>
    <mergeCell ref="AN219:AO220"/>
    <mergeCell ref="AP219:AQ220"/>
    <mergeCell ref="AR219:AS220"/>
    <mergeCell ref="AT219:AU220"/>
    <mergeCell ref="AY220:BN225"/>
    <mergeCell ref="BO220:BS222"/>
    <mergeCell ref="BT220:BV222"/>
    <mergeCell ref="BW220:CQ222"/>
    <mergeCell ref="CR220:CS222"/>
    <mergeCell ref="A221:E222"/>
    <mergeCell ref="F221:N222"/>
    <mergeCell ref="O221:W222"/>
    <mergeCell ref="X221:AG222"/>
    <mergeCell ref="AH221:AU222"/>
    <mergeCell ref="A223:E225"/>
    <mergeCell ref="F223:N225"/>
    <mergeCell ref="O223:W225"/>
    <mergeCell ref="X223:AG225"/>
    <mergeCell ref="AH223:AU225"/>
    <mergeCell ref="BO223:BS225"/>
    <mergeCell ref="BT223:BV225"/>
    <mergeCell ref="BW223:CQ225"/>
    <mergeCell ref="CR223:CS225"/>
    <mergeCell ref="A226:S227"/>
    <mergeCell ref="T226:AU227"/>
    <mergeCell ref="AY227:CS228"/>
    <mergeCell ref="A228:S229"/>
    <mergeCell ref="T228:U229"/>
    <mergeCell ref="V228:W229"/>
    <mergeCell ref="X228:Y229"/>
    <mergeCell ref="Z228:AA229"/>
    <mergeCell ref="AB228:AC229"/>
    <mergeCell ref="AD228:AE229"/>
    <mergeCell ref="AF228:AG229"/>
    <mergeCell ref="AH228:AI229"/>
    <mergeCell ref="AJ228:AK229"/>
    <mergeCell ref="AL228:AM229"/>
    <mergeCell ref="AN228:AO229"/>
    <mergeCell ref="AP228:AQ229"/>
    <mergeCell ref="AR228:AS229"/>
    <mergeCell ref="AT228:AU229"/>
    <mergeCell ref="AY229:CS231"/>
    <mergeCell ref="A230:E231"/>
    <mergeCell ref="F230:N231"/>
    <mergeCell ref="O230:W231"/>
    <mergeCell ref="X230:AG231"/>
    <mergeCell ref="AH230:AU231"/>
    <mergeCell ref="A232:E234"/>
    <mergeCell ref="F232:N234"/>
    <mergeCell ref="O232:W234"/>
    <mergeCell ref="X232:AG234"/>
    <mergeCell ref="AH232:AU234"/>
    <mergeCell ref="AY232:BA234"/>
    <mergeCell ref="BB232:BN234"/>
    <mergeCell ref="BO232:BQ234"/>
    <mergeCell ref="BR232:BT234"/>
    <mergeCell ref="BU232:BV234"/>
    <mergeCell ref="BW232:BW234"/>
    <mergeCell ref="BX232:BY234"/>
    <mergeCell ref="BZ232:BZ234"/>
    <mergeCell ref="CA232:CB234"/>
    <mergeCell ref="CC232:CC234"/>
    <mergeCell ref="CD232:CF234"/>
    <mergeCell ref="CG232:CL234"/>
    <mergeCell ref="CM232:CQ234"/>
    <mergeCell ref="CR232:CS234"/>
    <mergeCell ref="AY235:BA237"/>
    <mergeCell ref="BB235:CS237"/>
    <mergeCell ref="CU238:DF239"/>
    <mergeCell ref="A239:AU240"/>
    <mergeCell ref="CU240:DF242"/>
    <mergeCell ref="A241:K242"/>
    <mergeCell ref="L241:AD242"/>
    <mergeCell ref="AE241:AF242"/>
    <mergeCell ref="AG241:AY242"/>
    <mergeCell ref="AZ241:BA242"/>
    <mergeCell ref="BB241:BQ242"/>
    <mergeCell ref="BR241:BS242"/>
    <mergeCell ref="BT241:CQ242"/>
    <mergeCell ref="CR241:CS242"/>
    <mergeCell ref="A243:K245"/>
    <mergeCell ref="L243:S245"/>
    <mergeCell ref="T243:AF245"/>
    <mergeCell ref="AG243:BA245"/>
    <mergeCell ref="BB243:BE245"/>
    <mergeCell ref="BF243:BS245"/>
    <mergeCell ref="BT243:BV245"/>
    <mergeCell ref="BW243:CS245"/>
    <mergeCell ref="CU243:DF244"/>
    <mergeCell ref="CU245:CU250"/>
    <mergeCell ref="A246:E251"/>
    <mergeCell ref="F246:K248"/>
    <mergeCell ref="L246:N248"/>
    <mergeCell ref="O246:AF248"/>
    <mergeCell ref="AG246:AI248"/>
    <mergeCell ref="AJ246:BA248"/>
    <mergeCell ref="BB246:BP248"/>
    <mergeCell ref="BQ246:BS248"/>
    <mergeCell ref="BT246:BV248"/>
    <mergeCell ref="BW246:CS248"/>
    <mergeCell ref="F249:K251"/>
    <mergeCell ref="L249:N251"/>
    <mergeCell ref="O249:AF251"/>
    <mergeCell ref="AG249:AI251"/>
    <mergeCell ref="AJ249:BA251"/>
    <mergeCell ref="BB249:BP251"/>
    <mergeCell ref="BQ249:BS251"/>
    <mergeCell ref="BT249:BV251"/>
    <mergeCell ref="BW249:CS251"/>
    <mergeCell ref="A252:K254"/>
    <mergeCell ref="L252:N254"/>
    <mergeCell ref="O252:AF254"/>
    <mergeCell ref="AG252:AI254"/>
    <mergeCell ref="AJ252:BA254"/>
    <mergeCell ref="BB252:BP254"/>
    <mergeCell ref="BQ252:BS254"/>
    <mergeCell ref="BT252:BV254"/>
    <mergeCell ref="BW252:CS254"/>
    <mergeCell ref="A255:K257"/>
    <mergeCell ref="L255:AF257"/>
    <mergeCell ref="AG255:BS257"/>
    <mergeCell ref="BT255:BV257"/>
    <mergeCell ref="BW255:CS257"/>
    <mergeCell ref="A258:K260"/>
    <mergeCell ref="L258:N260"/>
    <mergeCell ref="O258:AF260"/>
    <mergeCell ref="AG258:CS260"/>
    <mergeCell ref="A6:K13"/>
    <mergeCell ref="CU10:CU17"/>
    <mergeCell ref="CU26:CU35"/>
    <mergeCell ref="A76:K82"/>
    <mergeCell ref="CU102:CU109"/>
    <mergeCell ref="A103:B126"/>
    <mergeCell ref="CU137:CU154"/>
    <mergeCell ref="BA163:CS169"/>
    <mergeCell ref="CU180:CU190"/>
    <mergeCell ref="BA196:CS204"/>
    <mergeCell ref="CU208:CU216"/>
  </mergeCells>
  <phoneticPr fontId="19"/>
  <conditionalFormatting sqref="BP93:BS95">
    <cfRule type="expression" dxfId="31" priority="3" stopIfTrue="1">
      <formula>$BI93&lt;&gt;""</formula>
    </cfRule>
  </conditionalFormatting>
  <conditionalFormatting sqref="AA93:AG95 AI93 AM93 AQ93 AZ93:BH95">
    <cfRule type="expression" dxfId="30" priority="4" stopIfTrue="1">
      <formula>$L$93&lt;&gt;""</formula>
    </cfRule>
  </conditionalFormatting>
  <conditionalFormatting sqref="AA121:AG123 AI121 AM121 AQ121 AZ121:BH123">
    <cfRule type="expression" dxfId="29" priority="5" stopIfTrue="1">
      <formula>$L$121&lt;&gt;""</formula>
    </cfRule>
  </conditionalFormatting>
  <conditionalFormatting sqref="BP121:BS123">
    <cfRule type="expression" dxfId="28" priority="6" stopIfTrue="1">
      <formula>$BI121&lt;&gt;""</formula>
    </cfRule>
  </conditionalFormatting>
  <conditionalFormatting sqref="AZ126:BH126 AZ120:BH120 AZ114:BH114 AZ108:BH108">
    <cfRule type="expression" dxfId="27" priority="7" stopIfTrue="1">
      <formula>$L$120&lt;&gt;""</formula>
    </cfRule>
  </conditionalFormatting>
  <conditionalFormatting sqref="BP126:BS126">
    <cfRule type="expression" dxfId="26" priority="8" stopIfTrue="1">
      <formula>$BI126&lt;&gt;""</formula>
    </cfRule>
  </conditionalFormatting>
  <conditionalFormatting sqref="AA115:AG117 AI115 AM115 AQ115 AZ115:BH117">
    <cfRule type="expression" dxfId="25" priority="9" stopIfTrue="1">
      <formula>$L$115&lt;&gt;""</formula>
    </cfRule>
  </conditionalFormatting>
  <conditionalFormatting sqref="BP115:BS117">
    <cfRule type="expression" dxfId="24" priority="10" stopIfTrue="1">
      <formula>$BI115&lt;&gt;""</formula>
    </cfRule>
  </conditionalFormatting>
  <conditionalFormatting sqref="BP120:BS120">
    <cfRule type="expression" dxfId="23" priority="12" stopIfTrue="1">
      <formula>$BI120&lt;&gt;""</formula>
    </cfRule>
  </conditionalFormatting>
  <conditionalFormatting sqref="AA109:AG111 AI109 AM109 AQ109 AZ109:BH111">
    <cfRule type="expression" dxfId="22" priority="13" stopIfTrue="1">
      <formula>$L$109&lt;&gt;""</formula>
    </cfRule>
  </conditionalFormatting>
  <conditionalFormatting sqref="BP109:BS111">
    <cfRule type="expression" dxfId="21" priority="14" stopIfTrue="1">
      <formula>$BI109&lt;&gt;""</formula>
    </cfRule>
  </conditionalFormatting>
  <conditionalFormatting sqref="BP114:BS114">
    <cfRule type="expression" dxfId="20" priority="16" stopIfTrue="1">
      <formula>$BI114&lt;&gt;""</formula>
    </cfRule>
  </conditionalFormatting>
  <conditionalFormatting sqref="AA103:AG105 AI103 AM103 AQ103 AZ103:BH105">
    <cfRule type="expression" dxfId="19" priority="17" stopIfTrue="1">
      <formula>$L$103&lt;&gt;""</formula>
    </cfRule>
  </conditionalFormatting>
  <conditionalFormatting sqref="BP103:BS105">
    <cfRule type="expression" dxfId="18" priority="18" stopIfTrue="1">
      <formula>$BI103&lt;&gt;""</formula>
    </cfRule>
  </conditionalFormatting>
  <conditionalFormatting sqref="BP108:BS108">
    <cfRule type="expression" dxfId="17" priority="20" stopIfTrue="1">
      <formula>$BI108&lt;&gt;""</formula>
    </cfRule>
  </conditionalFormatting>
  <conditionalFormatting sqref="EX116:FF117 EY118:FF120 EX121:FF121 CU240:DF242">
    <cfRule type="expression" dxfId="16" priority="25" stopIfTrue="1">
      <formula>#REF!&lt;&gt;""</formula>
    </cfRule>
  </conditionalFormatting>
  <conditionalFormatting sqref="R184:AU190">
    <cfRule type="expression" dxfId="15" priority="27" stopIfTrue="1">
      <formula>$A184&lt;&gt;""</formula>
    </cfRule>
  </conditionalFormatting>
  <conditionalFormatting sqref="BJ148 CM148:CS150 BJ151">
    <cfRule type="expression" dxfId="14" priority="28" stopIfTrue="1">
      <formula>$AZ$142="１．仕送り又は扶養されていた"</formula>
    </cfRule>
  </conditionalFormatting>
  <conditionalFormatting sqref="K142:AC144 AJ142:AU144 K145:AU147">
    <cfRule type="expression" dxfId="13" priority="29" stopIfTrue="1">
      <formula>OR($F$150:$AU$173,$AD$174)&lt;&gt;""</formula>
    </cfRule>
  </conditionalFormatting>
  <conditionalFormatting sqref="F150:AU173 AD174:AU175">
    <cfRule type="expression" dxfId="12" priority="30" stopIfTrue="1">
      <formula>OR($K$142,$AJ$142,$K$145)&lt;&gt;""</formula>
    </cfRule>
  </conditionalFormatting>
  <conditionalFormatting sqref="AZ142">
    <cfRule type="expression" dxfId="11" priority="31" stopIfTrue="1">
      <formula>AA27="無"</formula>
    </cfRule>
  </conditionalFormatting>
  <conditionalFormatting sqref="BF158">
    <cfRule type="expression" dxfId="10" priority="32" stopIfTrue="1">
      <formula>$AZ$142="８．その他の理由"</formula>
    </cfRule>
  </conditionalFormatting>
  <conditionalFormatting sqref="AA131">
    <cfRule type="expression" dxfId="9" priority="33" stopIfTrue="1">
      <formula>$S$123&lt;&gt;""</formula>
    </cfRule>
  </conditionalFormatting>
  <conditionalFormatting sqref="AE128">
    <cfRule type="expression" dxfId="8" priority="34" stopIfTrue="1">
      <formula>$S$126&lt;&gt;""</formula>
    </cfRule>
  </conditionalFormatting>
  <conditionalFormatting sqref="AZ188 CS191:CS192">
    <cfRule type="expression" dxfId="7" priority="35" stopIfTrue="1">
      <formula>$AZ$182="●"</formula>
    </cfRule>
  </conditionalFormatting>
  <conditionalFormatting sqref="EB95 EG95 EK95 EO95 EX95:FF97">
    <cfRule type="expression" dxfId="6" priority="1" stopIfTrue="1">
      <formula>$DJ$95&lt;&gt;""</formula>
    </cfRule>
  </conditionalFormatting>
  <conditionalFormatting sqref="FN95:FQ97 FN104:FQ121">
    <cfRule type="expression" dxfId="5" priority="2" stopIfTrue="1">
      <formula>$FG95&lt;&gt;""</formula>
    </cfRule>
  </conditionalFormatting>
  <conditionalFormatting sqref="EK104 EO104 EX104:FF106">
    <cfRule type="expression" dxfId="4" priority="21" stopIfTrue="1">
      <formula>$DJ$104&lt;&gt;""</formula>
    </cfRule>
  </conditionalFormatting>
  <conditionalFormatting sqref="EK107 EO107 EX107:FF109">
    <cfRule type="expression" dxfId="3" priority="22" stopIfTrue="1">
      <formula>$DJ$107&lt;&gt;""</formula>
    </cfRule>
  </conditionalFormatting>
  <conditionalFormatting sqref="EK110 EO110 EX110:FF112">
    <cfRule type="expression" dxfId="2" priority="23" stopIfTrue="1">
      <formula>$DJ$110&lt;&gt;""</formula>
    </cfRule>
  </conditionalFormatting>
  <conditionalFormatting sqref="EK113 EO113 EX113:FF115">
    <cfRule type="expression" dxfId="1" priority="24" stopIfTrue="1">
      <formula>$DJ$113&lt;&gt;""</formula>
    </cfRule>
  </conditionalFormatting>
  <dataValidations count="47">
    <dataValidation allowBlank="1" showDropDown="0" showInputMessage="1" showErrorMessage="1" prompt="項目に該当する金額を入力してください。" sqref="O252 O246 O249 T243:AF245 BF243:BS245 CE73:CS75 CE80:CS82 BW214:CQ225 BF60 P65:AI67 O65:O68 AN65:BG67 AM65:AM68 AZ33 L38:BS40 L33 AF33 L44:AC46 V199:AS202 BE99 P99 AK99 BN73:CA75 AW73:BJ75 AF73:AS75 O73:AB75 BN80:CA82 AW80:BJ82 AF80:AS82 O80:AB82 W83:AM85 AY83:BO85 CC83 AD150:AU175 F150:S173 AN60 CU240:DF244 DF58:DW63"/>
    <dataValidation allowBlank="1" showDropDown="0" showInputMessage="1" showErrorMessage="1" prompt="勤務先名を入力してください。" sqref="R31:AD32 BF31:BR32 AL31:AX32"/>
    <dataValidation type="whole" operator="greaterThan" allowBlank="1" showDropDown="0" showInputMessage="1" showErrorMessage="1" prompt="項目に該当する金額を入力してください（正の数）。" sqref="AJ252 AJ246 AJ249 AD50 AD44 DX61 DX58">
      <formula1>0</formula1>
    </dataValidation>
    <dataValidation type="whole" allowBlank="1" showDropDown="0" showInputMessage="1" showErrorMessage="1" prompt="生年月日の月を入力してください。" sqref="AO13:AS16">
      <formula1>1</formula1>
      <formula2>12</formula2>
    </dataValidation>
    <dataValidation type="whole" allowBlank="1" showDropDown="0" showInputMessage="1" showErrorMessage="1" prompt="生年月日の日を入力してください。" sqref="AV13:AZ16">
      <formula1>1</formula1>
      <formula2>31</formula2>
    </dataValidation>
    <dataValidation type="list" allowBlank="1" showDropDown="0" showInputMessage="1" showErrorMessage="1" prompt="生年月日の年を入力してください。" sqref="AH13:AL16">
      <formula1>INDIRECT($S$13)</formula1>
    </dataValidation>
    <dataValidation type="list" allowBlank="1" showDropDown="0" showInputMessage="1" showErrorMessage="1" prompt="▼を押して、該当する項目を選択してください。" sqref="S13:AA16">
      <formula1>"明治,大正,昭和,平成,令和,西暦"</formula1>
    </dataValidation>
    <dataValidation imeMode="fullKatakana" allowBlank="1" showDropDown="0" showInputMessage="1" showErrorMessage="1" prompt="氏名の間にｽﾍﾟｰｽをあけて入力してください｡_x000a_（例：ﾐﾉｵ ﾀﾛｳ）" sqref="S6:BB8"/>
    <dataValidation allowBlank="1" showDropDown="0" showInputMessage="1" showErrorMessage="1" prompt="電話番号を記載してください。" sqref="BK13:CC16"/>
    <dataValidation type="list" allowBlank="1" showDropDown="0" showInputMessage="1" showErrorMessage="1" prompt="▼を押して、該当する項目を選択してください。_x000a_所得「無」のかたで、配偶者控除、控除対象扶養親族、本人控除がある場合は項目「２」の記載のうえ、項目「６」を記載してください。" sqref="AA27:AH29">
      <formula1>"有,無"</formula1>
    </dataValidation>
    <dataValidation type="whole" imeMode="off" allowBlank="1" showDropDown="0" showInputMessage="1" showErrorMessage="1" sqref="O118:AX120 O106:AX108 O96:AX98 O112:AX114 O124:AX126 S17:BB20">
      <formula1>0</formula1>
      <formula2>9</formula2>
    </dataValidation>
    <dataValidation type="list" allowBlank="1" showDropDown="0" showInputMessage="1" showErrorMessage="1" prompt="▼を押して、該当する項目を選択してください。" sqref="L60:W62">
      <formula1>"災害,盗難、横領"</formula1>
    </dataValidation>
    <dataValidation type="list" allowBlank="1" showDropDown="0" showInputMessage="1" showErrorMessage="1" prompt="▼を押して、該当する項目を選択してください。_x000a_別居の場合は、項目「４」に対象者氏名・住所を入力してください。" sqref="AZ121:BH123 AZ109:BH111 AZ103:BH105 AZ115:BH117 AZ93:BH95">
      <formula1>"同居,別居"</formula1>
    </dataValidation>
    <dataValidation type="list" allowBlank="1" showDropDown="0" showInputMessage="1" showErrorMessage="1" prompt="▼を押して、該当する項目を選択してください。" sqref="AA121:AD123 AA93:AD95 AA109:AD111 AA115:AD117 AA103:AD105">
      <formula1>"明治,大正,昭和,平成,令和,西暦"</formula1>
    </dataValidation>
    <dataValidation type="whole" allowBlank="1" showDropDown="0" showInputMessage="1" showErrorMessage="1" prompt="対象者の生年月日の月を入力してください。" sqref="AI121 AI109 AI103 AI115 AI93">
      <formula1>1</formula1>
      <formula2>12</formula2>
    </dataValidation>
    <dataValidation type="whole" allowBlank="1" showDropDown="0" showInputMessage="1" showErrorMessage="1" prompt="対象者の生年月日の日を入力してください。" sqref="AM121 AM109 AM103 AM115 AM93">
      <formula1>1</formula1>
      <formula2>31</formula2>
    </dataValidation>
    <dataValidation type="list" allowBlank="1" showDropDown="0" showInputMessage="1" showErrorMessage="1" prompt="▼を押して、該当する項目を選択のうえ、右欄等級などを必ず選択してください。_x000a_障害者控除対象者の場合は、障害者控除対象者認定書の添付が必要です。" sqref="BI93:BO95 BI121:BO123 BI109:BO111 BI103:BO105 BI115:BO117 S131:Z133">
      <formula1>"身体,精神,療育,障害者認定等"</formula1>
    </dataValidation>
    <dataValidation allowBlank="1" showDropDown="0" showInputMessage="1" showErrorMessage="1" prompt="対象者の氏名を入力してください。_x000a_生年月日、続柄、区分（同居、別居）は入力必須項目です。_x000a_障害者に該当される場合は、障害者の場合も入力してください。" sqref="L93:Z95"/>
    <dataValidation type="list" allowBlank="1" showDropDown="0" showInputMessage="1" showErrorMessage="1" prompt="▼を押して、該当する項目を選択してください。" sqref="AQ93">
      <formula1>"妻,夫"</formula1>
    </dataValidation>
    <dataValidation type="list" allowBlank="1" showDropDown="0" showInputMessage="1" showErrorMessage="1" prompt="対象者の生年月日の年を入力してください。" sqref="AE93:AG95">
      <formula1>INDIRECT($AA$93)</formula1>
    </dataValidation>
    <dataValidation type="list" allowBlank="1" showDropDown="0" showInputMessage="1" showErrorMessage="1" prompt="▼を押して、該当する項目を選択してください。" sqref="AQ115 AQ103 AQ109 AQ121">
      <formula1>"子,父,母,子の子,子の妻,子の夫,祖父,祖母,兄,弟,姉,妹,孫,甥,姪,養父,養母,叔父,叔母,曽祖父,曽祖母"</formula1>
    </dataValidation>
    <dataValidation type="list" allowBlank="1" showDropDown="0" showInputMessage="1" showErrorMessage="1" prompt="▼を押して、該当する項目を選択してください。" sqref="AM131">
      <formula1>"勤労学生"</formula1>
    </dataValidation>
    <dataValidation type="list" allowBlank="1" showDropDown="0" showInputMessage="1" showErrorMessage="1" prompt="▼を押して、該当する項目を選択してください。" sqref="CM148:CS150">
      <formula1>"妻,夫,子,父,母,子の子,子の妻,子の夫,祖父,祖母,兄,弟,姉,妹,孫,祖父,祖母,甥,姪,養父,養母,叔父,叔母,曽祖父,曾祖母"</formula1>
    </dataValidation>
    <dataValidation allowBlank="1" showDropDown="0" showInputMessage="1" showErrorMessage="1" prompt="働いた日数を入力してください。" sqref="T150:AC173"/>
    <dataValidation allowBlank="1" showDropDown="0" showInputMessage="1" showErrorMessage="1" prompt="勤務先の名称を入力してください。" sqref="K142:AC144"/>
    <dataValidation allowBlank="1" showDropDown="0" showInputMessage="1" showErrorMessage="1" prompt="勤務先の電話番号を入力してください。" sqref="AJ142:AU144"/>
    <dataValidation allowBlank="1" showDropDown="0" showInputMessage="1" showErrorMessage="1" prompt="勤務先の所在地を入力してください。" sqref="K145:AU147"/>
    <dataValidation allowBlank="1" showDropDown="0" showInputMessage="1" showErrorMessage="1" prompt="別居の扶養親族等の住所を入力してください。" sqref="R184:AU190"/>
    <dataValidation type="list" allowBlank="1" showDropDown="0" showInputMessage="1" showErrorMessage="1" prompt="▼を押して、該当する場合は「●」を選択してください。" sqref="AZ175:BA176 AZ171:BA172 AZ182:BA183">
      <formula1>"●"</formula1>
    </dataValidation>
    <dataValidation type="list" operator="greaterThanOrEqual" allowBlank="1" showDropDown="0" showInputMessage="1" showErrorMessage="1" prompt="対象者の生年月日の年を入力してください。" sqref="AE103:AG105">
      <formula1>INDIRECT($AA$103)</formula1>
    </dataValidation>
    <dataValidation type="list" operator="greaterThanOrEqual" allowBlank="1" showDropDown="0" showInputMessage="1" showErrorMessage="1" prompt="対象者の生年月日の年を入力してください。" sqref="AE109:AG111">
      <formula1>INDIRECT($AA$109)</formula1>
    </dataValidation>
    <dataValidation type="list" operator="greaterThanOrEqual" allowBlank="1" showDropDown="0" showInputMessage="1" showErrorMessage="1" prompt="対象者の生年月日の年を入力してください。" sqref="AE115:AG117">
      <formula1>INDIRECT($AA$115)</formula1>
    </dataValidation>
    <dataValidation type="list" operator="greaterThanOrEqual" allowBlank="1" showDropDown="0" showInputMessage="1" showErrorMessage="1" prompt="対象者の生年月日の年を入力してください。" sqref="AE121:AG123">
      <formula1>INDIRECT($AA$121)</formula1>
    </dataValidation>
    <dataValidation type="list" allowBlank="1" showDropDown="0" showInputMessage="1" showErrorMessage="1" prompt="▼を押して、該当する項目を選択してください。_x000a_扶養親族が「有」の場合、対象者の氏名、生年月日などを入力、選択してください。_x000a_" sqref="T87">
      <formula1>"有,無"</formula1>
    </dataValidation>
    <dataValidation type="list" allowBlank="1" showDropDown="0" showInputMessage="1" showErrorMessage="1" sqref="CM17:CS20">
      <formula1>"妻,夫,子,父,母,子の子,子の妻,子の夫,祖父,祖母,兄,弟,姉,妹,孫,祖父,祖母,甥,姪,養父,養母,叔父,叔母,曽祖父,曾祖母"</formula1>
    </dataValidation>
    <dataValidation type="list" allowBlank="1" showDropDown="0" showInputMessage="1" showErrorMessage="1" prompt="▼を押して、該当する項目を選択してください。" sqref="V207:AD210">
      <formula1>"開始,廃止"</formula1>
    </dataValidation>
    <dataValidation type="list" allowBlank="1" showDropDown="0" showInputMessage="1" showErrorMessage="1" prompt="▼を押して、該当する項目を選択してください。" sqref="V211:AD213">
      <formula1>"あり,なし"</formula1>
    </dataValidation>
    <dataValidation type="whole" allowBlank="1" showDropDown="0" showInputMessage="1" showErrorMessage="1" sqref="AE207:AK210">
      <formula1>1</formula1>
      <formula2>12</formula2>
    </dataValidation>
    <dataValidation type="whole" allowBlank="1" showDropDown="0" showInputMessage="1" showErrorMessage="1" sqref="AN207:AS210">
      <formula1>1</formula1>
      <formula2>31</formula2>
    </dataValidation>
    <dataValidation type="list" allowBlank="1" showDropDown="0" showInputMessage="1" showErrorMessage="1" prompt="▼を押して、該当する項目を選択してください。" sqref="AZ142:CR144">
      <formula1>"１ 仕送り又は扶養されていた, ２ 雇用〈失業〉保険を受けていた, ３ 遺族年金を受けていた ,４ 障害年金を受けていた,  ５ 預貯金にて生活していた ,６ その他の理由"</formula1>
    </dataValidation>
    <dataValidation type="list" allowBlank="1" showDropDown="0" showInputMessage="1" showErrorMessage="1" sqref="A44:K46">
      <formula1>"営業等,農業,不動産"</formula1>
    </dataValidation>
    <dataValidation type="list" allowBlank="1" showDropDown="0" showInputMessage="1" showErrorMessage="1" prompt="▼を押して、該当する項目を選択してください。" sqref="S128:AD130">
      <formula1>"１．寡婦,２．ひとり親"</formula1>
    </dataValidation>
    <dataValidation type="list" allowBlank="1" showDropDown="0" showInputMessage="1" showErrorMessage="1" prompt="▼を押して、該当する項目を選択してください。" sqref="AE128:AP130">
      <formula1>"①死別,②離婚,③生死不明,④未婚"</formula1>
    </dataValidation>
    <dataValidation type="list" allowBlank="1" showDropDown="0" showInputMessage="1" showErrorMessage="1" prompt="▼を押して、該当する項目を選択してください。" sqref="BR232:BT234">
      <formula1>"明治,大正,昭和,平成,令和,西暦"</formula1>
    </dataValidation>
    <dataValidation type="list" allowBlank="1" showDropDown="0" showInputMessage="1" showErrorMessage="1" prompt="▼を押して、該当する項目を選択のうえ、右欄等級などを必ず選択してください。_x000a_障害者控除対象者の場合は、障害者控除対象者認定書の添付が必要です。" sqref="CG232:CL234">
      <formula1>"身体,精神,療育,障害者認定等"</formula1>
    </dataValidation>
    <dataValidation type="list" allowBlank="1" showDropDown="0" showInputMessage="1" showErrorMessage="1" sqref="CT61:CT63 CU62:CU63 CV61:DE63">
      <formula1>"農業,不動産"</formula1>
    </dataValidation>
    <dataValidation type="list" allowBlank="1" showDropDown="0" showInputMessage="1" showErrorMessage="1" prompt="▼を押して、該当する項目を選択してください。" sqref="L243:S245">
      <formula1>"①利益の配当,②外貨建等証券投信以外,③外貨建等証券投信"</formula1>
    </dataValidation>
  </dataValidations>
  <printOptions horizontalCentered="1" verticalCentered="1"/>
  <pageMargins left="0.11811023622047244" right="3.937007874015748e-002" top="0.15748031496062992" bottom="0.15748031496062992" header="0.51181102362204722" footer="0.51181102362204722"/>
  <pageSetup paperSize="9" scale="99" fitToWidth="1" fitToHeight="1" orientation="portrait" usePrinterDefaults="1" r:id="rId1"/>
  <rowBreaks count="2" manualBreakCount="2">
    <brk id="135" max="94" man="1"/>
    <brk id="231" max="95" man="1"/>
  </rowBreaks>
  <colBreaks count="1" manualBreakCount="1">
    <brk id="74" min="135" max="268"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2:B16"/>
  <sheetViews>
    <sheetView workbookViewId="0">
      <selection activeCell="B17" sqref="B17"/>
    </sheetView>
  </sheetViews>
  <sheetFormatPr defaultRowHeight="13.5"/>
  <cols>
    <col min="1" max="1" width="13.25" bestFit="1" customWidth="1"/>
    <col min="2" max="2" width="14.625" customWidth="1"/>
  </cols>
  <sheetData>
    <row r="2" spans="1:2" ht="24">
      <c r="A2" s="1174" t="s">
        <v>202</v>
      </c>
      <c r="B2" s="1178" t="e">
        <f>B14</f>
        <v>#REF!</v>
      </c>
    </row>
    <row r="6" spans="1:2" ht="14.25">
      <c r="A6" s="1175" t="s">
        <v>364</v>
      </c>
      <c r="B6" s="1179">
        <f>計算!K425</f>
        <v>0</v>
      </c>
    </row>
    <row r="7" spans="1:2">
      <c r="A7" s="1176" t="s">
        <v>263</v>
      </c>
      <c r="B7" s="1180">
        <f>計算!K426</f>
        <v>0</v>
      </c>
    </row>
    <row r="8" spans="1:2">
      <c r="A8" s="1176" t="s">
        <v>125</v>
      </c>
      <c r="B8" s="1180">
        <f>計算!K427</f>
        <v>0</v>
      </c>
    </row>
    <row r="10" spans="1:2" ht="14.25">
      <c r="A10" s="1175" t="s">
        <v>365</v>
      </c>
      <c r="B10" s="1179" t="e">
        <f>計算!K428</f>
        <v>#REF!</v>
      </c>
    </row>
    <row r="11" spans="1:2">
      <c r="A11" s="1176" t="s">
        <v>263</v>
      </c>
      <c r="B11" s="1180" t="e">
        <f>計算!K429</f>
        <v>#REF!</v>
      </c>
    </row>
    <row r="12" spans="1:2">
      <c r="A12" s="1176" t="s">
        <v>125</v>
      </c>
      <c r="B12" s="1180" t="e">
        <f>計算!K430</f>
        <v>#REF!</v>
      </c>
    </row>
    <row r="13" spans="1:2">
      <c r="A13" s="1177"/>
      <c r="B13" s="1180"/>
    </row>
    <row r="14" spans="1:2" ht="14.25">
      <c r="A14" s="1175" t="s">
        <v>366</v>
      </c>
      <c r="B14" s="1179" t="e">
        <f>計算!K432</f>
        <v>#REF!</v>
      </c>
    </row>
    <row r="15" spans="1:2">
      <c r="A15" s="1176" t="s">
        <v>263</v>
      </c>
      <c r="B15" s="1180" t="e">
        <f>計算!K433</f>
        <v>#REF!</v>
      </c>
    </row>
    <row r="16" spans="1:2">
      <c r="A16" s="1176" t="s">
        <v>125</v>
      </c>
      <c r="B16" s="1180" t="e">
        <f>計算!K434</f>
        <v>#REF!</v>
      </c>
    </row>
  </sheetData>
  <phoneticPr fontId="19"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F121"/>
  <sheetViews>
    <sheetView workbookViewId="0">
      <selection activeCell="F6" sqref="F6"/>
    </sheetView>
  </sheetViews>
  <sheetFormatPr defaultRowHeight="13.5"/>
  <sheetData>
    <row r="1" spans="1:6">
      <c r="A1" t="s">
        <v>210</v>
      </c>
      <c r="B1" t="s">
        <v>367</v>
      </c>
      <c r="C1" t="s">
        <v>369</v>
      </c>
      <c r="D1" t="s">
        <v>53</v>
      </c>
      <c r="E1" t="s">
        <v>372</v>
      </c>
      <c r="F1" t="s">
        <v>484</v>
      </c>
    </row>
    <row r="2" spans="1:6">
      <c r="A2">
        <v>1900</v>
      </c>
      <c r="B2">
        <v>1</v>
      </c>
      <c r="C2">
        <v>1</v>
      </c>
      <c r="D2">
        <v>1</v>
      </c>
      <c r="E2">
        <v>1</v>
      </c>
      <c r="F2">
        <v>1</v>
      </c>
    </row>
    <row r="3" spans="1:6">
      <c r="A3">
        <v>1901</v>
      </c>
      <c r="B3">
        <v>2</v>
      </c>
      <c r="C3">
        <v>2</v>
      </c>
      <c r="D3">
        <v>2</v>
      </c>
      <c r="E3">
        <v>2</v>
      </c>
      <c r="F3">
        <v>2</v>
      </c>
    </row>
    <row r="4" spans="1:6">
      <c r="A4">
        <v>1902</v>
      </c>
      <c r="B4">
        <v>3</v>
      </c>
      <c r="C4">
        <v>3</v>
      </c>
      <c r="D4">
        <v>3</v>
      </c>
      <c r="E4">
        <v>3</v>
      </c>
      <c r="F4">
        <v>3</v>
      </c>
    </row>
    <row r="5" spans="1:6">
      <c r="A5">
        <v>1903</v>
      </c>
      <c r="B5">
        <v>4</v>
      </c>
      <c r="C5">
        <v>4</v>
      </c>
      <c r="D5">
        <v>4</v>
      </c>
      <c r="E5">
        <v>4</v>
      </c>
      <c r="F5">
        <v>4</v>
      </c>
    </row>
    <row r="6" spans="1:6">
      <c r="A6">
        <v>1904</v>
      </c>
      <c r="B6">
        <v>5</v>
      </c>
      <c r="C6">
        <v>5</v>
      </c>
      <c r="D6">
        <v>5</v>
      </c>
      <c r="E6">
        <v>5</v>
      </c>
    </row>
    <row r="7" spans="1:6">
      <c r="A7">
        <v>1905</v>
      </c>
      <c r="B7">
        <v>6</v>
      </c>
      <c r="C7">
        <v>6</v>
      </c>
      <c r="D7">
        <v>6</v>
      </c>
      <c r="E7">
        <v>6</v>
      </c>
    </row>
    <row r="8" spans="1:6">
      <c r="A8">
        <v>1906</v>
      </c>
      <c r="B8">
        <v>7</v>
      </c>
      <c r="C8">
        <v>7</v>
      </c>
      <c r="D8">
        <v>7</v>
      </c>
      <c r="E8">
        <v>7</v>
      </c>
    </row>
    <row r="9" spans="1:6">
      <c r="A9">
        <v>1907</v>
      </c>
      <c r="B9">
        <v>8</v>
      </c>
      <c r="C9">
        <v>8</v>
      </c>
      <c r="D9">
        <v>8</v>
      </c>
      <c r="E9">
        <v>8</v>
      </c>
    </row>
    <row r="10" spans="1:6">
      <c r="A10">
        <v>1908</v>
      </c>
      <c r="B10">
        <v>9</v>
      </c>
      <c r="C10">
        <v>9</v>
      </c>
      <c r="D10">
        <v>9</v>
      </c>
      <c r="E10">
        <v>9</v>
      </c>
    </row>
    <row r="11" spans="1:6">
      <c r="A11">
        <v>1909</v>
      </c>
      <c r="B11">
        <v>10</v>
      </c>
      <c r="C11">
        <v>10</v>
      </c>
      <c r="D11">
        <v>10</v>
      </c>
      <c r="E11">
        <v>10</v>
      </c>
    </row>
    <row r="12" spans="1:6">
      <c r="A12">
        <v>1910</v>
      </c>
      <c r="B12">
        <v>11</v>
      </c>
      <c r="C12">
        <v>11</v>
      </c>
      <c r="D12">
        <v>11</v>
      </c>
      <c r="E12">
        <v>11</v>
      </c>
    </row>
    <row r="13" spans="1:6">
      <c r="A13">
        <v>1911</v>
      </c>
      <c r="B13">
        <v>12</v>
      </c>
      <c r="C13">
        <v>12</v>
      </c>
      <c r="D13">
        <v>12</v>
      </c>
      <c r="E13">
        <v>12</v>
      </c>
    </row>
    <row r="14" spans="1:6">
      <c r="A14">
        <v>1912</v>
      </c>
      <c r="B14">
        <v>13</v>
      </c>
      <c r="C14">
        <v>13</v>
      </c>
      <c r="D14">
        <v>13</v>
      </c>
      <c r="E14">
        <v>13</v>
      </c>
    </row>
    <row r="15" spans="1:6">
      <c r="A15">
        <v>1913</v>
      </c>
      <c r="B15">
        <v>14</v>
      </c>
      <c r="C15">
        <v>14</v>
      </c>
      <c r="D15">
        <v>14</v>
      </c>
      <c r="E15">
        <v>14</v>
      </c>
    </row>
    <row r="16" spans="1:6">
      <c r="A16">
        <v>1914</v>
      </c>
      <c r="B16">
        <v>15</v>
      </c>
      <c r="C16">
        <v>15</v>
      </c>
      <c r="D16">
        <v>15</v>
      </c>
      <c r="E16">
        <v>15</v>
      </c>
    </row>
    <row r="17" spans="1:5">
      <c r="A17">
        <v>1915</v>
      </c>
      <c r="B17">
        <v>16</v>
      </c>
      <c r="D17">
        <v>16</v>
      </c>
      <c r="E17">
        <v>16</v>
      </c>
    </row>
    <row r="18" spans="1:5">
      <c r="A18">
        <v>1916</v>
      </c>
      <c r="B18">
        <v>17</v>
      </c>
      <c r="D18">
        <v>17</v>
      </c>
      <c r="E18">
        <v>17</v>
      </c>
    </row>
    <row r="19" spans="1:5">
      <c r="A19">
        <v>1917</v>
      </c>
      <c r="B19">
        <v>18</v>
      </c>
      <c r="D19">
        <v>18</v>
      </c>
      <c r="E19">
        <v>18</v>
      </c>
    </row>
    <row r="20" spans="1:5">
      <c r="A20">
        <v>1918</v>
      </c>
      <c r="B20">
        <v>19</v>
      </c>
      <c r="D20">
        <v>19</v>
      </c>
      <c r="E20">
        <v>19</v>
      </c>
    </row>
    <row r="21" spans="1:5">
      <c r="A21">
        <v>1919</v>
      </c>
      <c r="B21">
        <v>20</v>
      </c>
      <c r="D21">
        <v>20</v>
      </c>
      <c r="E21">
        <v>20</v>
      </c>
    </row>
    <row r="22" spans="1:5">
      <c r="A22">
        <v>1920</v>
      </c>
      <c r="B22">
        <v>21</v>
      </c>
      <c r="D22">
        <v>21</v>
      </c>
      <c r="E22">
        <v>21</v>
      </c>
    </row>
    <row r="23" spans="1:5">
      <c r="A23">
        <v>1921</v>
      </c>
      <c r="B23">
        <v>22</v>
      </c>
      <c r="D23">
        <v>22</v>
      </c>
      <c r="E23">
        <v>22</v>
      </c>
    </row>
    <row r="24" spans="1:5">
      <c r="A24">
        <v>1922</v>
      </c>
      <c r="B24">
        <v>23</v>
      </c>
      <c r="D24">
        <v>23</v>
      </c>
      <c r="E24">
        <v>23</v>
      </c>
    </row>
    <row r="25" spans="1:5">
      <c r="A25">
        <v>1923</v>
      </c>
      <c r="B25">
        <v>24</v>
      </c>
      <c r="D25">
        <v>24</v>
      </c>
      <c r="E25">
        <v>24</v>
      </c>
    </row>
    <row r="26" spans="1:5">
      <c r="A26">
        <v>1924</v>
      </c>
      <c r="B26">
        <v>25</v>
      </c>
      <c r="D26">
        <v>25</v>
      </c>
      <c r="E26">
        <v>25</v>
      </c>
    </row>
    <row r="27" spans="1:5">
      <c r="A27">
        <v>1925</v>
      </c>
      <c r="B27">
        <v>26</v>
      </c>
      <c r="D27">
        <v>26</v>
      </c>
      <c r="E27">
        <v>26</v>
      </c>
    </row>
    <row r="28" spans="1:5">
      <c r="A28">
        <v>1926</v>
      </c>
      <c r="B28">
        <v>27</v>
      </c>
      <c r="D28">
        <v>27</v>
      </c>
      <c r="E28">
        <v>27</v>
      </c>
    </row>
    <row r="29" spans="1:5">
      <c r="A29">
        <v>1927</v>
      </c>
      <c r="B29">
        <v>28</v>
      </c>
      <c r="D29">
        <v>28</v>
      </c>
      <c r="E29">
        <v>28</v>
      </c>
    </row>
    <row r="30" spans="1:5">
      <c r="A30">
        <v>1928</v>
      </c>
      <c r="B30">
        <v>29</v>
      </c>
      <c r="D30">
        <v>29</v>
      </c>
      <c r="E30">
        <v>29</v>
      </c>
    </row>
    <row r="31" spans="1:5">
      <c r="A31">
        <v>1929</v>
      </c>
      <c r="B31">
        <v>30</v>
      </c>
      <c r="D31">
        <v>30</v>
      </c>
      <c r="E31">
        <v>30</v>
      </c>
    </row>
    <row r="32" spans="1:5">
      <c r="A32">
        <v>1930</v>
      </c>
      <c r="B32">
        <v>31</v>
      </c>
      <c r="D32">
        <v>31</v>
      </c>
      <c r="E32">
        <v>31</v>
      </c>
    </row>
    <row r="33" spans="1:4">
      <c r="A33">
        <v>1931</v>
      </c>
      <c r="B33">
        <v>32</v>
      </c>
      <c r="D33">
        <v>32</v>
      </c>
    </row>
    <row r="34" spans="1:4">
      <c r="A34">
        <v>1932</v>
      </c>
      <c r="B34">
        <v>33</v>
      </c>
      <c r="D34">
        <v>33</v>
      </c>
    </row>
    <row r="35" spans="1:4">
      <c r="A35">
        <v>1933</v>
      </c>
      <c r="B35">
        <v>34</v>
      </c>
      <c r="D35">
        <v>34</v>
      </c>
    </row>
    <row r="36" spans="1:4">
      <c r="A36">
        <v>1934</v>
      </c>
      <c r="B36">
        <v>35</v>
      </c>
      <c r="D36">
        <v>35</v>
      </c>
    </row>
    <row r="37" spans="1:4">
      <c r="A37">
        <v>1935</v>
      </c>
      <c r="B37">
        <v>36</v>
      </c>
      <c r="D37">
        <v>36</v>
      </c>
    </row>
    <row r="38" spans="1:4">
      <c r="A38">
        <v>1936</v>
      </c>
      <c r="B38">
        <v>37</v>
      </c>
      <c r="D38">
        <v>37</v>
      </c>
    </row>
    <row r="39" spans="1:4">
      <c r="A39">
        <v>1937</v>
      </c>
      <c r="B39">
        <v>38</v>
      </c>
      <c r="D39">
        <v>38</v>
      </c>
    </row>
    <row r="40" spans="1:4">
      <c r="A40">
        <v>1938</v>
      </c>
      <c r="B40">
        <v>39</v>
      </c>
      <c r="D40">
        <v>39</v>
      </c>
    </row>
    <row r="41" spans="1:4">
      <c r="A41">
        <v>1939</v>
      </c>
      <c r="B41">
        <v>40</v>
      </c>
      <c r="D41">
        <v>40</v>
      </c>
    </row>
    <row r="42" spans="1:4">
      <c r="A42">
        <v>1940</v>
      </c>
      <c r="B42">
        <v>41</v>
      </c>
      <c r="D42">
        <v>41</v>
      </c>
    </row>
    <row r="43" spans="1:4">
      <c r="A43">
        <v>1941</v>
      </c>
      <c r="B43">
        <v>42</v>
      </c>
      <c r="D43">
        <v>42</v>
      </c>
    </row>
    <row r="44" spans="1:4">
      <c r="A44">
        <v>1942</v>
      </c>
      <c r="B44">
        <v>43</v>
      </c>
      <c r="D44">
        <v>43</v>
      </c>
    </row>
    <row r="45" spans="1:4">
      <c r="A45">
        <v>1943</v>
      </c>
      <c r="B45">
        <v>44</v>
      </c>
      <c r="D45">
        <v>44</v>
      </c>
    </row>
    <row r="46" spans="1:4">
      <c r="A46">
        <v>1944</v>
      </c>
      <c r="B46">
        <v>45</v>
      </c>
      <c r="D46">
        <v>45</v>
      </c>
    </row>
    <row r="47" spans="1:4">
      <c r="A47">
        <v>1945</v>
      </c>
      <c r="D47">
        <v>46</v>
      </c>
    </row>
    <row r="48" spans="1:4">
      <c r="A48">
        <v>1946</v>
      </c>
      <c r="D48">
        <v>47</v>
      </c>
    </row>
    <row r="49" spans="1:4">
      <c r="A49">
        <v>1947</v>
      </c>
      <c r="D49">
        <v>48</v>
      </c>
    </row>
    <row r="50" spans="1:4">
      <c r="A50">
        <v>1948</v>
      </c>
      <c r="D50">
        <v>49</v>
      </c>
    </row>
    <row r="51" spans="1:4">
      <c r="A51">
        <v>1949</v>
      </c>
      <c r="D51">
        <v>50</v>
      </c>
    </row>
    <row r="52" spans="1:4">
      <c r="A52">
        <v>1950</v>
      </c>
      <c r="D52">
        <v>51</v>
      </c>
    </row>
    <row r="53" spans="1:4">
      <c r="A53">
        <v>1951</v>
      </c>
      <c r="D53">
        <v>52</v>
      </c>
    </row>
    <row r="54" spans="1:4">
      <c r="A54">
        <v>1952</v>
      </c>
      <c r="D54">
        <v>53</v>
      </c>
    </row>
    <row r="55" spans="1:4">
      <c r="A55">
        <v>1953</v>
      </c>
      <c r="D55">
        <v>54</v>
      </c>
    </row>
    <row r="56" spans="1:4">
      <c r="A56">
        <v>1954</v>
      </c>
      <c r="D56">
        <v>55</v>
      </c>
    </row>
    <row r="57" spans="1:4">
      <c r="A57">
        <v>1955</v>
      </c>
      <c r="D57">
        <v>56</v>
      </c>
    </row>
    <row r="58" spans="1:4">
      <c r="A58">
        <v>1956</v>
      </c>
      <c r="D58">
        <v>57</v>
      </c>
    </row>
    <row r="59" spans="1:4">
      <c r="A59">
        <v>1957</v>
      </c>
      <c r="D59">
        <v>58</v>
      </c>
    </row>
    <row r="60" spans="1:4">
      <c r="A60">
        <v>1958</v>
      </c>
      <c r="D60">
        <v>59</v>
      </c>
    </row>
    <row r="61" spans="1:4">
      <c r="A61">
        <v>1959</v>
      </c>
      <c r="D61">
        <v>60</v>
      </c>
    </row>
    <row r="62" spans="1:4">
      <c r="A62">
        <v>1960</v>
      </c>
      <c r="D62">
        <v>61</v>
      </c>
    </row>
    <row r="63" spans="1:4">
      <c r="A63">
        <v>1961</v>
      </c>
      <c r="D63">
        <v>62</v>
      </c>
    </row>
    <row r="64" spans="1:4">
      <c r="A64">
        <v>1962</v>
      </c>
      <c r="D64">
        <v>63</v>
      </c>
    </row>
    <row r="65" spans="1:4">
      <c r="A65">
        <v>1963</v>
      </c>
      <c r="D65">
        <v>64</v>
      </c>
    </row>
    <row r="66" spans="1:4">
      <c r="A66">
        <v>1964</v>
      </c>
    </row>
    <row r="67" spans="1:4">
      <c r="A67">
        <v>1965</v>
      </c>
    </row>
    <row r="68" spans="1:4">
      <c r="A68">
        <v>1966</v>
      </c>
    </row>
    <row r="69" spans="1:4">
      <c r="A69">
        <v>1967</v>
      </c>
    </row>
    <row r="70" spans="1:4">
      <c r="A70">
        <v>1968</v>
      </c>
    </row>
    <row r="71" spans="1:4">
      <c r="A71">
        <v>1969</v>
      </c>
    </row>
    <row r="72" spans="1:4">
      <c r="A72">
        <v>1970</v>
      </c>
    </row>
    <row r="73" spans="1:4">
      <c r="A73">
        <v>1971</v>
      </c>
    </row>
    <row r="74" spans="1:4">
      <c r="A74">
        <v>1972</v>
      </c>
    </row>
    <row r="75" spans="1:4">
      <c r="A75">
        <v>1973</v>
      </c>
    </row>
    <row r="76" spans="1:4">
      <c r="A76">
        <v>1974</v>
      </c>
    </row>
    <row r="77" spans="1:4">
      <c r="A77">
        <v>1975</v>
      </c>
    </row>
    <row r="78" spans="1:4">
      <c r="A78">
        <v>1976</v>
      </c>
    </row>
    <row r="79" spans="1:4">
      <c r="A79">
        <v>1977</v>
      </c>
    </row>
    <row r="80" spans="1:4">
      <c r="A80">
        <v>1978</v>
      </c>
    </row>
    <row r="81" spans="1:1">
      <c r="A81">
        <v>1979</v>
      </c>
    </row>
    <row r="82" spans="1:1">
      <c r="A82">
        <v>1980</v>
      </c>
    </row>
    <row r="83" spans="1:1">
      <c r="A83">
        <v>1981</v>
      </c>
    </row>
    <row r="84" spans="1:1">
      <c r="A84">
        <v>1982</v>
      </c>
    </row>
    <row r="85" spans="1:1">
      <c r="A85">
        <v>1983</v>
      </c>
    </row>
    <row r="86" spans="1:1">
      <c r="A86">
        <v>1984</v>
      </c>
    </row>
    <row r="87" spans="1:1">
      <c r="A87">
        <v>1985</v>
      </c>
    </row>
    <row r="88" spans="1:1">
      <c r="A88">
        <v>1986</v>
      </c>
    </row>
    <row r="89" spans="1:1">
      <c r="A89">
        <v>1987</v>
      </c>
    </row>
    <row r="90" spans="1:1">
      <c r="A90">
        <v>1988</v>
      </c>
    </row>
    <row r="91" spans="1:1">
      <c r="A91">
        <v>1989</v>
      </c>
    </row>
    <row r="92" spans="1:1">
      <c r="A92">
        <v>1990</v>
      </c>
    </row>
    <row r="93" spans="1:1">
      <c r="A93">
        <v>1991</v>
      </c>
    </row>
    <row r="94" spans="1:1">
      <c r="A94">
        <v>1992</v>
      </c>
    </row>
    <row r="95" spans="1:1">
      <c r="A95">
        <v>1993</v>
      </c>
    </row>
    <row r="96" spans="1:1">
      <c r="A96">
        <v>1994</v>
      </c>
    </row>
    <row r="97" spans="1:1">
      <c r="A97">
        <v>1995</v>
      </c>
    </row>
    <row r="98" spans="1:1">
      <c r="A98">
        <v>1996</v>
      </c>
    </row>
    <row r="99" spans="1:1">
      <c r="A99">
        <v>1997</v>
      </c>
    </row>
    <row r="100" spans="1:1">
      <c r="A100">
        <v>1998</v>
      </c>
    </row>
    <row r="101" spans="1:1">
      <c r="A101">
        <v>1999</v>
      </c>
    </row>
    <row r="102" spans="1:1">
      <c r="A102">
        <v>2000</v>
      </c>
    </row>
    <row r="103" spans="1:1">
      <c r="A103">
        <v>2001</v>
      </c>
    </row>
    <row r="104" spans="1:1">
      <c r="A104">
        <v>2002</v>
      </c>
    </row>
    <row r="105" spans="1:1">
      <c r="A105">
        <v>2003</v>
      </c>
    </row>
    <row r="106" spans="1:1">
      <c r="A106">
        <v>2004</v>
      </c>
    </row>
    <row r="107" spans="1:1">
      <c r="A107">
        <v>2005</v>
      </c>
    </row>
    <row r="108" spans="1:1">
      <c r="A108">
        <v>2006</v>
      </c>
    </row>
    <row r="109" spans="1:1">
      <c r="A109">
        <v>2007</v>
      </c>
    </row>
    <row r="110" spans="1:1">
      <c r="A110">
        <v>2008</v>
      </c>
    </row>
    <row r="111" spans="1:1">
      <c r="A111">
        <v>2009</v>
      </c>
    </row>
    <row r="112" spans="1:1">
      <c r="A112">
        <v>2010</v>
      </c>
    </row>
    <row r="113" spans="1:1">
      <c r="A113">
        <v>2011</v>
      </c>
    </row>
    <row r="114" spans="1:1">
      <c r="A114">
        <v>2012</v>
      </c>
    </row>
    <row r="115" spans="1:1">
      <c r="A115">
        <v>2013</v>
      </c>
    </row>
    <row r="116" spans="1:1">
      <c r="A116">
        <v>2014</v>
      </c>
    </row>
    <row r="117" spans="1:1">
      <c r="A117">
        <v>2015</v>
      </c>
    </row>
    <row r="118" spans="1:1">
      <c r="A118">
        <v>2016</v>
      </c>
    </row>
    <row r="119" spans="1:1">
      <c r="A119">
        <v>2017</v>
      </c>
    </row>
    <row r="120" spans="1:1">
      <c r="A120">
        <v>2018</v>
      </c>
    </row>
    <row r="121" spans="1:1">
      <c r="A121">
        <v>2019</v>
      </c>
    </row>
  </sheetData>
  <phoneticPr fontId="19"/>
  <pageMargins left="0.75" right="0.75" top="1" bottom="1" header="0.51200000000000001" footer="0.51200000000000001"/>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N447"/>
  <sheetViews>
    <sheetView workbookViewId="0">
      <selection activeCell="B3" sqref="B3"/>
    </sheetView>
  </sheetViews>
  <sheetFormatPr defaultRowHeight="13.5"/>
  <cols>
    <col min="1" max="1" width="12.625" style="1181" customWidth="1"/>
    <col min="2" max="6" width="12.625" style="1177" customWidth="1"/>
    <col min="7" max="7" width="12.625" style="1181" customWidth="1"/>
    <col min="8" max="11" width="12.625" style="1177" customWidth="1"/>
    <col min="12" max="12" width="10.25" bestFit="1" customWidth="1"/>
  </cols>
  <sheetData>
    <row r="1" spans="1:14">
      <c r="A1" s="1182" t="s">
        <v>373</v>
      </c>
      <c r="B1" s="1196"/>
      <c r="C1" s="1196"/>
      <c r="D1" s="1196"/>
      <c r="E1" s="1196"/>
      <c r="F1" s="1196"/>
      <c r="G1" s="1222"/>
      <c r="H1" s="1196"/>
      <c r="I1" s="1196"/>
      <c r="J1" s="1196"/>
      <c r="K1" s="1204"/>
    </row>
    <row r="2" spans="1:14">
      <c r="A2" s="1181" t="s">
        <v>83</v>
      </c>
      <c r="B2" s="1197"/>
      <c r="C2" s="1207" t="e">
        <f>DATEVALUE(市府民税申告書!S13&amp;市府民税申告書!AH13&amp;"年"&amp;市府民税申告書!AO13&amp;"月"&amp;市府民税申告書!AV13&amp;"日")</f>
        <v>#VALUE!</v>
      </c>
      <c r="D2" s="1211"/>
      <c r="E2" s="1207" t="e">
        <f>IF(市府民税申告書!S13="西暦",B2,C2)</f>
        <v>#VALUE!</v>
      </c>
      <c r="F2" s="1217" t="e">
        <f>IF(E2=0,"",TEXT(E2,"g"))</f>
        <v>#VALUE!</v>
      </c>
      <c r="G2" s="1185" t="e">
        <f>IF(E2=0,"",TEXT(E2,"eemmdd"))</f>
        <v>#VALUE!</v>
      </c>
      <c r="J2" s="1181"/>
      <c r="L2" s="1177"/>
      <c r="M2" s="1177"/>
      <c r="N2" s="1211"/>
    </row>
    <row r="3" spans="1:14">
      <c r="A3" s="1183" t="s">
        <v>232</v>
      </c>
      <c r="B3" s="1198">
        <v>44562</v>
      </c>
      <c r="C3" s="1208"/>
    </row>
    <row r="4" spans="1:14">
      <c r="B4" s="1181"/>
      <c r="C4" s="1208"/>
    </row>
    <row r="6" spans="1:14">
      <c r="A6" s="1182" t="s">
        <v>95</v>
      </c>
      <c r="B6" s="1196"/>
      <c r="C6" s="1196"/>
      <c r="D6" s="1196"/>
      <c r="E6" s="1196"/>
      <c r="F6" s="1196"/>
      <c r="G6" s="1222"/>
      <c r="H6" s="1196"/>
      <c r="I6" s="1196"/>
      <c r="J6" s="1196"/>
      <c r="K6" s="1204">
        <f>K9+K52+K23+K24+K25+K26+K27+K28+K31+K34+K37</f>
        <v>0</v>
      </c>
    </row>
    <row r="7" spans="1:14">
      <c r="A7" s="1184" t="s">
        <v>188</v>
      </c>
    </row>
    <row r="8" spans="1:14">
      <c r="A8" s="1181" t="s">
        <v>374</v>
      </c>
      <c r="B8" s="1199" t="s">
        <v>162</v>
      </c>
      <c r="C8" s="1199"/>
      <c r="J8" s="1177" t="s">
        <v>378</v>
      </c>
    </row>
    <row r="9" spans="1:14">
      <c r="A9" s="1185" t="str">
        <f>市府民税申告書!BW33</f>
        <v/>
      </c>
      <c r="B9" s="1199" t="s">
        <v>41</v>
      </c>
      <c r="C9" s="1199" t="s">
        <v>248</v>
      </c>
      <c r="H9" s="1177" t="s">
        <v>379</v>
      </c>
      <c r="J9" s="1177" t="s">
        <v>336</v>
      </c>
      <c r="K9" s="1210">
        <f>IF(A9="",0,VLOOKUP(A9,B10:H20,7,TRUE))</f>
        <v>0</v>
      </c>
    </row>
    <row r="10" spans="1:14">
      <c r="B10" s="1177">
        <v>0</v>
      </c>
      <c r="C10" s="1177">
        <v>550999</v>
      </c>
      <c r="E10" s="1177">
        <v>0</v>
      </c>
      <c r="H10" s="1177">
        <v>0</v>
      </c>
    </row>
    <row r="11" spans="1:14">
      <c r="B11" s="1177">
        <v>551000</v>
      </c>
      <c r="C11" s="1177">
        <v>1618999</v>
      </c>
      <c r="E11" s="1177">
        <v>550000</v>
      </c>
      <c r="H11" s="1177" t="e">
        <f>A9-E11</f>
        <v>#VALUE!</v>
      </c>
      <c r="L11" s="1231"/>
    </row>
    <row r="12" spans="1:14">
      <c r="B12" s="1177">
        <v>1619000</v>
      </c>
      <c r="C12" s="1177">
        <v>1619999</v>
      </c>
      <c r="E12" s="1177">
        <v>1069000</v>
      </c>
      <c r="H12" s="1177">
        <f>E12</f>
        <v>1069000</v>
      </c>
      <c r="L12" s="1231"/>
    </row>
    <row r="13" spans="1:14">
      <c r="B13" s="1177">
        <v>1620000</v>
      </c>
      <c r="C13" s="1177">
        <v>1621999</v>
      </c>
      <c r="E13" s="1177">
        <v>1070000</v>
      </c>
      <c r="H13" s="1177">
        <f>E13</f>
        <v>1070000</v>
      </c>
      <c r="L13" s="1231"/>
    </row>
    <row r="14" spans="1:14">
      <c r="B14" s="1177">
        <v>1622000</v>
      </c>
      <c r="C14" s="1177">
        <v>1623999</v>
      </c>
      <c r="E14" s="1177">
        <v>1072000</v>
      </c>
      <c r="H14" s="1177">
        <f>E14</f>
        <v>1072000</v>
      </c>
      <c r="L14" s="1231"/>
    </row>
    <row r="15" spans="1:14">
      <c r="B15" s="1177">
        <v>1624000</v>
      </c>
      <c r="C15" s="1177">
        <v>1627999</v>
      </c>
      <c r="E15" s="1177">
        <v>1074000</v>
      </c>
      <c r="H15" s="1177">
        <f>E15</f>
        <v>1074000</v>
      </c>
      <c r="L15" s="1231"/>
    </row>
    <row r="16" spans="1:14">
      <c r="B16" s="1177">
        <v>1628000</v>
      </c>
      <c r="C16" s="1177">
        <v>1799999</v>
      </c>
      <c r="D16" s="1177">
        <v>4</v>
      </c>
      <c r="E16" s="1215">
        <v>2.4</v>
      </c>
      <c r="F16" s="1177">
        <v>100000</v>
      </c>
      <c r="H16" s="1177" t="e">
        <f>ROUNDDOWN(A9/D16,-3)*E16+F16</f>
        <v>#VALUE!</v>
      </c>
      <c r="L16" s="1231"/>
    </row>
    <row r="17" spans="1:12">
      <c r="B17" s="1177">
        <v>1800000</v>
      </c>
      <c r="C17" s="1177">
        <v>3599999</v>
      </c>
      <c r="D17" s="1177">
        <v>4</v>
      </c>
      <c r="E17" s="1215">
        <v>2.8</v>
      </c>
      <c r="F17" s="1177">
        <v>80000</v>
      </c>
      <c r="H17" s="1177" t="e">
        <f>ROUNDDOWN(A9/D17,-3)*E17-F17</f>
        <v>#VALUE!</v>
      </c>
      <c r="L17" s="1231"/>
    </row>
    <row r="18" spans="1:12">
      <c r="B18" s="1177">
        <v>3600000</v>
      </c>
      <c r="C18" s="1177">
        <v>6599999</v>
      </c>
      <c r="D18" s="1177">
        <v>4</v>
      </c>
      <c r="E18" s="1215">
        <v>3.2</v>
      </c>
      <c r="F18" s="1177">
        <v>440000</v>
      </c>
      <c r="H18" s="1177" t="e">
        <f>ROUNDDOWN(A9/D18,-3)*E18-F18</f>
        <v>#VALUE!</v>
      </c>
      <c r="L18" s="1231"/>
    </row>
    <row r="19" spans="1:12">
      <c r="B19" s="1177">
        <v>6600000</v>
      </c>
      <c r="C19" s="1177">
        <v>8499999</v>
      </c>
      <c r="D19" s="1212">
        <v>0.9</v>
      </c>
      <c r="E19" s="1177">
        <v>1100000</v>
      </c>
      <c r="H19" s="1177" t="e">
        <f>A9*D19-E19</f>
        <v>#VALUE!</v>
      </c>
      <c r="L19" s="1231"/>
    </row>
    <row r="20" spans="1:12">
      <c r="B20" s="1177">
        <v>8500000</v>
      </c>
      <c r="D20" s="1212"/>
      <c r="E20" s="1177">
        <v>1950000</v>
      </c>
      <c r="H20" s="1177" t="e">
        <f>A9-E20</f>
        <v>#VALUE!</v>
      </c>
      <c r="L20" s="1231"/>
    </row>
    <row r="21" spans="1:12">
      <c r="D21" s="1212"/>
      <c r="L21" s="1231"/>
    </row>
    <row r="22" spans="1:12">
      <c r="D22" s="1212"/>
      <c r="L22" s="1231"/>
    </row>
    <row r="23" spans="1:12">
      <c r="A23" s="1184" t="s">
        <v>255</v>
      </c>
      <c r="B23" s="1177" t="s">
        <v>172</v>
      </c>
      <c r="C23" s="1177" t="str">
        <f>VLOOKUP(B23,市府民税申告書!$A$44:$CS$46,75,0)</f>
        <v/>
      </c>
      <c r="D23" s="1212" t="b">
        <f>ISNA(C23)</f>
        <v>0</v>
      </c>
      <c r="K23" s="1210">
        <f>IF(C23="",0,C23)</f>
        <v>0</v>
      </c>
      <c r="L23" s="1231"/>
    </row>
    <row r="24" spans="1:12">
      <c r="A24" s="1184" t="s">
        <v>350</v>
      </c>
      <c r="B24" s="1177" t="s">
        <v>176</v>
      </c>
      <c r="C24" s="1177" t="e">
        <f>IF(VLOOKUP(B24,市府民税申告書!$A$44:$CS$46,75,0)="",0,VLOOKUP(B24,市府民税申告書!$A$44:$CS$46,75,0))</f>
        <v>#N/A</v>
      </c>
      <c r="D24" s="1212" t="b">
        <f>ISNA(C24)</f>
        <v>1</v>
      </c>
      <c r="K24" s="1210">
        <f>IF(D24=FALSE,C24,0)</f>
        <v>0</v>
      </c>
      <c r="L24" s="1231"/>
    </row>
    <row r="25" spans="1:12">
      <c r="A25" s="1184" t="s">
        <v>382</v>
      </c>
      <c r="B25" s="1177" t="s">
        <v>387</v>
      </c>
      <c r="C25" s="1177" t="e">
        <f>IF(VLOOKUP(B25,市府民税申告書!$A$44:$CS$46,75,0)="",0,VLOOKUP(B25,市府民税申告書!$A$44:$CS$46,75,0))</f>
        <v>#N/A</v>
      </c>
      <c r="D25" s="1212" t="b">
        <f>ISNA(C25)</f>
        <v>1</v>
      </c>
      <c r="K25" s="1210">
        <f>IF(D25=FALSE,C25,0)</f>
        <v>0</v>
      </c>
      <c r="L25" s="1231"/>
    </row>
    <row r="26" spans="1:12">
      <c r="A26" s="1184" t="s">
        <v>388</v>
      </c>
      <c r="B26" s="1177" t="s">
        <v>166</v>
      </c>
      <c r="C26" s="1177" t="e">
        <f>IF(VLOOKUP(B26,市府民税申告書!$A$44:$CS$46,75,0)="",0,VLOOKUP(B26,市府民税申告書!$A$44:$CS$46,75,0))</f>
        <v>#N/A</v>
      </c>
      <c r="D26" s="1212" t="b">
        <f>ISNA(C26)</f>
        <v>1</v>
      </c>
      <c r="K26" s="1210">
        <f>IF(D26=FALSE,C26,0)</f>
        <v>0</v>
      </c>
      <c r="L26" s="1231"/>
    </row>
    <row r="27" spans="1:12">
      <c r="A27" s="1184" t="s">
        <v>126</v>
      </c>
      <c r="D27" s="1212"/>
      <c r="K27" s="1210">
        <f>IF(市府民税申告書!BW243="",0,市府民税申告書!BW243)</f>
        <v>0</v>
      </c>
      <c r="L27" s="1231"/>
    </row>
    <row r="28" spans="1:12">
      <c r="A28" s="1184" t="s">
        <v>249</v>
      </c>
      <c r="B28" s="1177" t="s">
        <v>104</v>
      </c>
      <c r="C28" s="1185" t="str">
        <f>市府民税申告書!AY50</f>
        <v/>
      </c>
      <c r="D28" s="1212"/>
      <c r="K28" s="1210">
        <f>IF(C28="",0,IF(C28&gt;0,C28,0))</f>
        <v>0</v>
      </c>
      <c r="L28" s="1231"/>
    </row>
    <row r="29" spans="1:12">
      <c r="A29" s="1184"/>
      <c r="D29" s="1212"/>
      <c r="L29" s="1231"/>
    </row>
    <row r="30" spans="1:12">
      <c r="A30" s="1184" t="s">
        <v>28</v>
      </c>
      <c r="B30" s="1177" t="s">
        <v>16</v>
      </c>
      <c r="C30" s="1177" t="s">
        <v>390</v>
      </c>
      <c r="D30" s="1212" t="s">
        <v>392</v>
      </c>
      <c r="E30" s="1177" t="s">
        <v>356</v>
      </c>
      <c r="F30" s="1177" t="s">
        <v>362</v>
      </c>
      <c r="L30" s="1231"/>
    </row>
    <row r="31" spans="1:12">
      <c r="A31" s="1184"/>
      <c r="B31" s="1185">
        <f>市府民税申告書!O246</f>
        <v>0</v>
      </c>
      <c r="C31" s="1185">
        <f>市府民税申告書!AJ246</f>
        <v>0</v>
      </c>
      <c r="D31" s="1213">
        <f>B31-C31</f>
        <v>0</v>
      </c>
      <c r="E31" s="1177">
        <f>IF(D31&lt;=0,0,IF(D31&gt;=500000,500000,D31))</f>
        <v>0</v>
      </c>
      <c r="F31" s="1177">
        <f>D31-E31</f>
        <v>0</v>
      </c>
      <c r="G31" s="1177">
        <f>F31</f>
        <v>0</v>
      </c>
      <c r="K31" s="1210">
        <f>F31</f>
        <v>0</v>
      </c>
      <c r="L31" s="1231"/>
    </row>
    <row r="32" spans="1:12">
      <c r="A32" s="1184"/>
      <c r="D32" s="1212"/>
      <c r="L32" s="1231"/>
    </row>
    <row r="33" spans="1:12">
      <c r="A33" s="1184" t="s">
        <v>276</v>
      </c>
      <c r="B33" s="1177" t="s">
        <v>16</v>
      </c>
      <c r="C33" s="1177" t="s">
        <v>390</v>
      </c>
      <c r="D33" s="1212" t="s">
        <v>392</v>
      </c>
      <c r="E33" s="1177" t="s">
        <v>356</v>
      </c>
      <c r="F33" s="1177" t="s">
        <v>362</v>
      </c>
      <c r="G33" s="1181" t="s">
        <v>346</v>
      </c>
      <c r="L33" s="1231"/>
    </row>
    <row r="34" spans="1:12">
      <c r="A34" s="1184"/>
      <c r="B34" s="1185">
        <f>市府民税申告書!O249</f>
        <v>0</v>
      </c>
      <c r="C34" s="1185">
        <f>市府民税申告書!AJ249</f>
        <v>0</v>
      </c>
      <c r="D34" s="1213">
        <f>B34-C34</f>
        <v>0</v>
      </c>
      <c r="E34" s="1177">
        <f>IF(D34&lt;=0,0,IF(E31=500000,0,IF(500000-E31&gt;=D34,D34,500000-E31)))</f>
        <v>0</v>
      </c>
      <c r="F34" s="1177">
        <f>D34-E34</f>
        <v>0</v>
      </c>
      <c r="G34" s="1223">
        <f>F34/2</f>
        <v>0</v>
      </c>
      <c r="K34" s="1210">
        <f>G34</f>
        <v>0</v>
      </c>
      <c r="L34" s="1231"/>
    </row>
    <row r="35" spans="1:12">
      <c r="A35" s="1184"/>
      <c r="D35" s="1212"/>
      <c r="L35" s="1231"/>
    </row>
    <row r="36" spans="1:12">
      <c r="A36" s="1184" t="s">
        <v>270</v>
      </c>
      <c r="B36" s="1177" t="s">
        <v>16</v>
      </c>
      <c r="C36" s="1177" t="s">
        <v>390</v>
      </c>
      <c r="D36" s="1212" t="s">
        <v>392</v>
      </c>
      <c r="E36" s="1177" t="s">
        <v>356</v>
      </c>
      <c r="F36" s="1177" t="s">
        <v>362</v>
      </c>
      <c r="G36" s="1181" t="s">
        <v>346</v>
      </c>
      <c r="L36" s="1231"/>
    </row>
    <row r="37" spans="1:12">
      <c r="A37" s="1184"/>
      <c r="B37" s="1185">
        <f>市府民税申告書!O252</f>
        <v>0</v>
      </c>
      <c r="C37" s="1185">
        <f>市府民税申告書!AJ252</f>
        <v>0</v>
      </c>
      <c r="D37" s="1213">
        <f>B37-C37</f>
        <v>0</v>
      </c>
      <c r="E37" s="1177">
        <f>IF(D37&lt;0,0,IF(D37&gt;=500000,500000,D37))</f>
        <v>0</v>
      </c>
      <c r="F37" s="1177">
        <f>D37-E37</f>
        <v>0</v>
      </c>
      <c r="G37" s="1223">
        <f>IF(F37&lt;=0,0,F37/2)</f>
        <v>0</v>
      </c>
      <c r="K37" s="1210">
        <f>IF(F37&lt;0,0,G37)</f>
        <v>0</v>
      </c>
      <c r="L37" s="1231"/>
    </row>
    <row r="38" spans="1:12">
      <c r="A38" s="1184"/>
      <c r="D38" s="1212"/>
      <c r="L38" s="1231"/>
    </row>
    <row r="39" spans="1:12">
      <c r="A39" s="1184"/>
      <c r="D39" s="1212"/>
      <c r="G39" s="1177">
        <f>G31+G34+G37</f>
        <v>0</v>
      </c>
      <c r="L39" s="1231"/>
    </row>
    <row r="41" spans="1:12">
      <c r="A41" s="1184" t="s">
        <v>80</v>
      </c>
    </row>
    <row r="42" spans="1:12">
      <c r="A42" s="1181" t="s">
        <v>374</v>
      </c>
      <c r="B42" s="1199" t="s">
        <v>162</v>
      </c>
      <c r="C42" s="1199"/>
      <c r="J42" s="1177" t="s">
        <v>395</v>
      </c>
    </row>
    <row r="43" spans="1:12">
      <c r="A43" s="1185" t="str">
        <f>市府民税申告書!BW38</f>
        <v/>
      </c>
      <c r="B43" s="1199" t="s">
        <v>41</v>
      </c>
      <c r="C43" s="1199" t="s">
        <v>248</v>
      </c>
      <c r="H43" s="1177" t="s">
        <v>379</v>
      </c>
      <c r="J43" s="1176" t="s">
        <v>397</v>
      </c>
      <c r="K43" s="1207" t="e">
        <f>E2</f>
        <v>#VALUE!</v>
      </c>
    </row>
    <row r="44" spans="1:12">
      <c r="A44" s="1186" t="s">
        <v>184</v>
      </c>
      <c r="B44" s="1177">
        <v>0</v>
      </c>
      <c r="C44" s="1177">
        <v>3300000</v>
      </c>
      <c r="E44" s="1177">
        <v>1100000</v>
      </c>
      <c r="H44" s="1177" t="e">
        <f>A43-E44</f>
        <v>#VALUE!</v>
      </c>
      <c r="J44" s="1176" t="s">
        <v>232</v>
      </c>
      <c r="K44" s="1214">
        <f>B3</f>
        <v>44562</v>
      </c>
    </row>
    <row r="45" spans="1:12">
      <c r="A45" s="1186"/>
      <c r="B45" s="1177">
        <v>3300000</v>
      </c>
      <c r="C45" s="1177">
        <v>4100000</v>
      </c>
      <c r="D45" s="1212">
        <v>0.75</v>
      </c>
      <c r="E45" s="1177">
        <v>275000</v>
      </c>
      <c r="H45" s="1177" t="e">
        <f>A43*D45-E45</f>
        <v>#VALUE!</v>
      </c>
      <c r="J45" s="1176" t="s">
        <v>140</v>
      </c>
      <c r="K45" s="1177" t="e">
        <f>DATEDIF(K43,K44,"Y")</f>
        <v>#VALUE!</v>
      </c>
    </row>
    <row r="46" spans="1:12">
      <c r="A46" s="1186"/>
      <c r="B46" s="1177">
        <v>4100000</v>
      </c>
      <c r="C46" s="1177">
        <v>7700000</v>
      </c>
      <c r="D46" s="1212">
        <v>0.85</v>
      </c>
      <c r="E46" s="1177">
        <v>685000</v>
      </c>
      <c r="H46" s="1177" t="e">
        <f>A43*D46-E46</f>
        <v>#VALUE!</v>
      </c>
    </row>
    <row r="47" spans="1:12">
      <c r="A47" s="1186"/>
      <c r="B47" s="1177">
        <v>7700000</v>
      </c>
      <c r="D47" s="1212">
        <v>0.95</v>
      </c>
      <c r="E47" s="1177">
        <v>1455000</v>
      </c>
      <c r="H47" s="1177" t="e">
        <f>A43*D47-E47</f>
        <v>#VALUE!</v>
      </c>
      <c r="J47" s="1206" t="s">
        <v>398</v>
      </c>
    </row>
    <row r="48" spans="1:12">
      <c r="A48" s="1186" t="s">
        <v>30</v>
      </c>
      <c r="B48" s="1177">
        <v>0</v>
      </c>
      <c r="C48" s="1177">
        <v>1300000</v>
      </c>
      <c r="D48" s="1212"/>
      <c r="E48" s="1177">
        <v>600000</v>
      </c>
      <c r="H48" s="1177" t="e">
        <f>A43-E48</f>
        <v>#VALUE!</v>
      </c>
      <c r="J48" s="1176" t="s">
        <v>184</v>
      </c>
      <c r="K48" s="1176" t="s">
        <v>358</v>
      </c>
    </row>
    <row r="49" spans="1:12">
      <c r="A49" s="1186"/>
      <c r="B49" s="1177">
        <v>1300000</v>
      </c>
      <c r="C49" s="1177">
        <v>4100000</v>
      </c>
      <c r="D49" s="1212">
        <v>0.75</v>
      </c>
      <c r="E49" s="1177">
        <v>275000</v>
      </c>
      <c r="H49" s="1177" t="e">
        <f>A43*D49-E49</f>
        <v>#VALUE!</v>
      </c>
      <c r="J49" s="1176"/>
      <c r="K49" s="1176"/>
    </row>
    <row r="50" spans="1:12">
      <c r="A50" s="1186"/>
      <c r="B50" s="1177">
        <v>4100000</v>
      </c>
      <c r="C50" s="1177">
        <v>7700000</v>
      </c>
      <c r="D50" s="1212">
        <v>0.85</v>
      </c>
      <c r="E50" s="1177">
        <v>685000</v>
      </c>
      <c r="H50" s="1177" t="e">
        <f>A43*D50-E50</f>
        <v>#VALUE!</v>
      </c>
      <c r="J50" s="1185" t="e">
        <f>IF(A43=0,0,VLOOKUP(A43,B44:H47,7,TRUE))</f>
        <v>#N/A</v>
      </c>
      <c r="K50" s="1185" t="e">
        <f>IF(A43=0,,VLOOKUP(A43,B48:H51,7,TRUE))</f>
        <v>#N/A</v>
      </c>
    </row>
    <row r="51" spans="1:12">
      <c r="A51" s="1186"/>
      <c r="B51" s="1177">
        <v>7700000</v>
      </c>
      <c r="D51" s="1212">
        <v>0.95</v>
      </c>
      <c r="E51" s="1177">
        <v>1455000</v>
      </c>
      <c r="H51" s="1177" t="e">
        <f>A43*D51-E51</f>
        <v>#VALUE!</v>
      </c>
    </row>
    <row r="52" spans="1:12">
      <c r="J52" s="1177" t="s">
        <v>336</v>
      </c>
      <c r="K52" s="1210">
        <f>IF(A43="",0,IF(K45&gt;=65,IF(J50&gt;0,J50,0),IF(K50&gt;0,K50,0)))</f>
        <v>0</v>
      </c>
    </row>
    <row r="55" spans="1:12">
      <c r="A55" s="1187" t="s">
        <v>399</v>
      </c>
      <c r="B55" s="1200"/>
      <c r="C55" s="1200"/>
      <c r="D55" s="1200"/>
      <c r="E55" s="1200"/>
      <c r="F55" s="1200"/>
      <c r="G55" s="1188"/>
      <c r="H55" s="1200"/>
      <c r="I55" s="1200"/>
      <c r="J55" s="1200"/>
      <c r="K55" s="1200"/>
    </row>
    <row r="56" spans="1:12">
      <c r="A56" s="1188"/>
      <c r="B56" s="1200" t="s">
        <v>302</v>
      </c>
      <c r="C56" s="1200" t="s">
        <v>402</v>
      </c>
      <c r="D56" s="1200" t="s">
        <v>39</v>
      </c>
      <c r="E56" s="1200" t="s">
        <v>82</v>
      </c>
      <c r="F56" s="1200"/>
      <c r="G56" s="1188" t="s">
        <v>366</v>
      </c>
      <c r="H56" s="1188" t="s">
        <v>394</v>
      </c>
      <c r="I56" s="1226" t="s">
        <v>133</v>
      </c>
      <c r="J56" s="1200"/>
      <c r="K56" s="1200"/>
    </row>
    <row r="57" spans="1:12">
      <c r="A57" s="1188"/>
      <c r="B57" s="1200" t="str">
        <f>IF(B58&lt;0,"-","+")</f>
        <v>+</v>
      </c>
      <c r="C57" s="1200" t="str">
        <f>IF(C58&lt;0,"-","+")</f>
        <v>+</v>
      </c>
      <c r="D57" s="1200" t="str">
        <f>IF(D58&lt;0,"-","+")</f>
        <v>+</v>
      </c>
      <c r="E57" s="1200" t="str">
        <f>IF(E58&lt;0,"-","+")</f>
        <v>+</v>
      </c>
      <c r="F57" s="1218" t="s">
        <v>257</v>
      </c>
      <c r="G57" s="1201">
        <f>B58+C58</f>
        <v>0</v>
      </c>
      <c r="H57" s="1201" t="str">
        <f t="shared" ref="H57:H62" si="0">IF(G57&lt;0,"-","+")</f>
        <v>+</v>
      </c>
      <c r="I57" s="1227"/>
      <c r="J57" s="1200"/>
      <c r="K57" s="1200"/>
    </row>
    <row r="58" spans="1:12">
      <c r="A58" s="1189"/>
      <c r="B58" s="1201">
        <f>K9+K23+K24+K25+K26+K27+K28+K52</f>
        <v>0</v>
      </c>
      <c r="C58" s="1201">
        <f>F31</f>
        <v>0</v>
      </c>
      <c r="D58" s="1201">
        <f>F34</f>
        <v>0</v>
      </c>
      <c r="E58" s="1201">
        <f>IF(F37&gt;0,F37,0)</f>
        <v>0</v>
      </c>
      <c r="F58" s="1219" t="s">
        <v>253</v>
      </c>
      <c r="G58" s="1201">
        <f>C58+E58</f>
        <v>0</v>
      </c>
      <c r="H58" s="1201" t="str">
        <f t="shared" si="0"/>
        <v>+</v>
      </c>
      <c r="I58" s="1227"/>
      <c r="J58" s="1201"/>
      <c r="K58" s="1201"/>
      <c r="L58" s="1231"/>
    </row>
    <row r="59" spans="1:12">
      <c r="A59" s="1189"/>
      <c r="B59" s="1201"/>
      <c r="C59" s="1201"/>
      <c r="D59" s="1201"/>
      <c r="E59" s="1201"/>
      <c r="F59" s="1219" t="s">
        <v>337</v>
      </c>
      <c r="G59" s="1224">
        <f>D58+E58</f>
        <v>0</v>
      </c>
      <c r="H59" s="1201" t="str">
        <f t="shared" si="0"/>
        <v>+</v>
      </c>
      <c r="I59" s="1227">
        <f>G59/2</f>
        <v>0</v>
      </c>
      <c r="J59" s="1201"/>
      <c r="K59" s="1201"/>
      <c r="L59" s="1231"/>
    </row>
    <row r="60" spans="1:12">
      <c r="A60" s="1189"/>
      <c r="B60" s="1200"/>
      <c r="C60" s="1201"/>
      <c r="D60" s="1201"/>
      <c r="E60" s="1201"/>
      <c r="F60" s="1220" t="s">
        <v>96</v>
      </c>
      <c r="G60" s="1201">
        <f>C58+D58+E58</f>
        <v>0</v>
      </c>
      <c r="H60" s="1201" t="str">
        <f t="shared" si="0"/>
        <v>+</v>
      </c>
      <c r="I60" s="1227">
        <f>G60/2</f>
        <v>0</v>
      </c>
      <c r="J60" s="1200"/>
      <c r="K60" s="1200"/>
      <c r="L60" s="1231"/>
    </row>
    <row r="61" spans="1:12">
      <c r="A61" s="1188"/>
      <c r="B61" s="1200"/>
      <c r="C61" s="1200"/>
      <c r="D61" s="1200"/>
      <c r="E61" s="1200"/>
      <c r="F61" s="1220" t="s">
        <v>257</v>
      </c>
      <c r="G61" s="1201">
        <f>B58+C58</f>
        <v>0</v>
      </c>
      <c r="H61" s="1201" t="str">
        <f t="shared" si="0"/>
        <v>+</v>
      </c>
      <c r="I61" s="1227"/>
      <c r="J61" s="1200"/>
      <c r="K61" s="1200"/>
      <c r="L61" s="1231"/>
    </row>
    <row r="62" spans="1:12">
      <c r="A62" s="1188"/>
      <c r="B62" s="1200"/>
      <c r="C62" s="1200"/>
      <c r="D62" s="1200"/>
      <c r="E62" s="1200"/>
      <c r="F62" s="1220" t="s">
        <v>294</v>
      </c>
      <c r="G62" s="1201">
        <f>B58+C58+D58+E58</f>
        <v>0</v>
      </c>
      <c r="H62" s="1201" t="str">
        <f t="shared" si="0"/>
        <v>+</v>
      </c>
      <c r="I62" s="1227"/>
      <c r="J62" s="1200"/>
      <c r="K62" s="1200"/>
      <c r="L62" s="1231"/>
    </row>
    <row r="63" spans="1:12">
      <c r="A63" s="1188"/>
      <c r="B63" s="1200"/>
      <c r="C63" s="1200"/>
      <c r="D63" s="1200"/>
      <c r="E63" s="1200"/>
      <c r="F63" s="1220"/>
      <c r="G63" s="1188"/>
      <c r="H63" s="1200"/>
      <c r="I63" s="1200"/>
      <c r="J63" s="1200"/>
      <c r="K63" s="1200"/>
      <c r="L63" s="1231"/>
    </row>
    <row r="64" spans="1:12">
      <c r="A64" s="1188"/>
      <c r="B64" s="1200"/>
      <c r="C64" s="1200"/>
      <c r="D64" s="1200"/>
      <c r="E64" s="1200"/>
      <c r="F64" s="1220"/>
      <c r="G64" s="1188"/>
      <c r="H64" s="1200"/>
      <c r="I64" s="1200"/>
      <c r="J64" s="1200"/>
      <c r="K64" s="1200"/>
      <c r="L64" s="1231"/>
    </row>
    <row r="65" spans="1:12">
      <c r="A65" s="1188"/>
      <c r="B65" s="1200"/>
      <c r="C65" s="1200"/>
      <c r="D65" s="1200"/>
      <c r="E65" s="1200"/>
      <c r="F65" s="1220"/>
      <c r="G65" s="1188"/>
      <c r="H65" s="1200"/>
      <c r="I65" s="1200"/>
      <c r="J65" s="1200"/>
      <c r="K65" s="1200"/>
      <c r="L65" s="1231"/>
    </row>
    <row r="66" spans="1:12">
      <c r="F66" s="1176"/>
      <c r="L66" s="1231"/>
    </row>
    <row r="68" spans="1:12">
      <c r="A68" s="1182" t="s">
        <v>261</v>
      </c>
      <c r="B68" s="1196"/>
      <c r="C68" s="1196"/>
      <c r="D68" s="1196"/>
      <c r="E68" s="1196"/>
      <c r="F68" s="1196"/>
      <c r="G68" s="1222"/>
      <c r="H68" s="1196"/>
      <c r="I68" s="1196"/>
      <c r="J68" s="1196"/>
      <c r="K68" s="1204" t="e">
        <f>K71+K79+K87+K92+K115+K147+K184+K201+K205+K212+K226+K319+K326</f>
        <v>#REF!</v>
      </c>
    </row>
    <row r="70" spans="1:12">
      <c r="A70" s="1184" t="s">
        <v>127</v>
      </c>
      <c r="B70" s="1177" t="s">
        <v>105</v>
      </c>
      <c r="D70" s="1177" t="s">
        <v>404</v>
      </c>
      <c r="H70" s="1177" t="s">
        <v>404</v>
      </c>
    </row>
    <row r="71" spans="1:12">
      <c r="A71" s="1181" t="s">
        <v>374</v>
      </c>
      <c r="H71" s="1185">
        <f>IF(D72&lt;=D75,D75,D72)</f>
        <v>0</v>
      </c>
      <c r="J71" s="1177" t="s">
        <v>15</v>
      </c>
      <c r="K71" s="1210">
        <f>IF(H71&lt;=0,0,H71)</f>
        <v>0</v>
      </c>
    </row>
    <row r="72" spans="1:12">
      <c r="A72" s="1185" t="str">
        <f>市府民税申告書!BW60</f>
        <v/>
      </c>
      <c r="B72" s="1185">
        <f>IF(K6&gt;0,K6,0)</f>
        <v>0</v>
      </c>
      <c r="C72" s="1209">
        <v>0.1</v>
      </c>
      <c r="D72" s="1177">
        <f>IF(A72="",0,A72-(B72*C72))</f>
        <v>0</v>
      </c>
    </row>
    <row r="74" spans="1:12">
      <c r="B74" s="1202" t="s">
        <v>192</v>
      </c>
    </row>
    <row r="75" spans="1:12">
      <c r="A75" s="1181" t="s">
        <v>408</v>
      </c>
      <c r="B75" s="1185" t="e">
        <f>VLOOKUP(A75,市府民税申告書!L60:CS62,64,0)</f>
        <v>#N/A</v>
      </c>
      <c r="C75" s="1177">
        <v>50000</v>
      </c>
      <c r="D75" s="1177">
        <f>IF(ISNA(B75)=TRUE,0,B75-C75)</f>
        <v>0</v>
      </c>
    </row>
    <row r="78" spans="1:12">
      <c r="A78" s="1184" t="s">
        <v>116</v>
      </c>
      <c r="B78" s="1177" t="s">
        <v>105</v>
      </c>
      <c r="D78" s="1177" t="s">
        <v>404</v>
      </c>
      <c r="E78" s="1177" t="s">
        <v>87</v>
      </c>
      <c r="G78" s="1181" t="s">
        <v>409</v>
      </c>
      <c r="H78" s="1177" t="s">
        <v>404</v>
      </c>
    </row>
    <row r="79" spans="1:12">
      <c r="A79" s="1181" t="s">
        <v>374</v>
      </c>
      <c r="E79" s="1185">
        <f>IF(D80&gt;=100000,100000,D80)</f>
        <v>0</v>
      </c>
      <c r="G79" s="1223">
        <v>2000000</v>
      </c>
      <c r="H79" s="1185">
        <f>IF(A80="",0,IF(A80-E79&gt;0,IF(A80-E79&lt;=G79,A80-E79,G79),0))</f>
        <v>0</v>
      </c>
      <c r="J79" s="1177" t="s">
        <v>5</v>
      </c>
      <c r="K79" s="1210">
        <f>IF(E79&lt;=0,0,H79)</f>
        <v>0</v>
      </c>
    </row>
    <row r="80" spans="1:12">
      <c r="A80" s="1185" t="str">
        <f>市府民税申告書!BH65</f>
        <v/>
      </c>
      <c r="B80" s="1185">
        <f>K6</f>
        <v>0</v>
      </c>
      <c r="C80" s="1209">
        <v>5.e-002</v>
      </c>
      <c r="D80" s="1177">
        <f>B80*C80</f>
        <v>0</v>
      </c>
    </row>
    <row r="81" spans="1:11">
      <c r="C81" s="1177">
        <v>100000</v>
      </c>
      <c r="D81" s="1177">
        <f>C81</f>
        <v>100000</v>
      </c>
    </row>
    <row r="86" spans="1:11">
      <c r="A86" s="1184" t="s">
        <v>410</v>
      </c>
    </row>
    <row r="87" spans="1:11">
      <c r="A87" s="1181" t="s">
        <v>374</v>
      </c>
      <c r="J87" s="1177" t="s">
        <v>272</v>
      </c>
      <c r="K87" s="1210">
        <f>A88</f>
        <v>0</v>
      </c>
    </row>
    <row r="88" spans="1:11">
      <c r="A88" s="1185">
        <f>市府民税申告書!O73+市府民税申告書!AF73+市府民税申告書!AW73+市府民税申告書!BN73+市府民税申告書!CE73</f>
        <v>0</v>
      </c>
    </row>
    <row r="91" spans="1:11">
      <c r="A91" s="1184" t="s">
        <v>375</v>
      </c>
    </row>
    <row r="92" spans="1:11">
      <c r="A92" s="1181" t="s">
        <v>374</v>
      </c>
      <c r="J92" s="1177" t="s">
        <v>27</v>
      </c>
      <c r="K92" s="1210">
        <f>A93</f>
        <v>0</v>
      </c>
    </row>
    <row r="93" spans="1:11">
      <c r="A93" s="1185">
        <f>市府民税申告書!CC83</f>
        <v>0</v>
      </c>
    </row>
    <row r="96" spans="1:11">
      <c r="A96" s="1184" t="s">
        <v>59</v>
      </c>
      <c r="D96" s="1199" t="s">
        <v>414</v>
      </c>
      <c r="E96" s="1199"/>
      <c r="H96" s="1177" t="s">
        <v>404</v>
      </c>
    </row>
    <row r="97" spans="1:10">
      <c r="A97" s="1186" t="s">
        <v>416</v>
      </c>
      <c r="B97" s="1177" t="s">
        <v>374</v>
      </c>
      <c r="D97" s="1177" t="s">
        <v>41</v>
      </c>
      <c r="E97" s="1177" t="s">
        <v>122</v>
      </c>
      <c r="G97" s="1177"/>
      <c r="H97" s="1176" t="s">
        <v>407</v>
      </c>
      <c r="I97" s="1176" t="s">
        <v>25</v>
      </c>
      <c r="J97" s="1176" t="s">
        <v>419</v>
      </c>
    </row>
    <row r="98" spans="1:10">
      <c r="A98" s="1176" t="s">
        <v>407</v>
      </c>
      <c r="B98" s="1185">
        <f>市府民税申告書!AW80</f>
        <v>0</v>
      </c>
      <c r="C98" s="1176" t="s">
        <v>422</v>
      </c>
      <c r="D98" s="1177">
        <v>0</v>
      </c>
      <c r="E98" s="1177">
        <v>12000</v>
      </c>
      <c r="G98" s="1177"/>
      <c r="H98" s="1177">
        <f>B98-D98</f>
        <v>0</v>
      </c>
      <c r="I98" s="1177">
        <f>B99-D98</f>
        <v>0</v>
      </c>
      <c r="J98" s="1177">
        <f>B100-D98</f>
        <v>0</v>
      </c>
    </row>
    <row r="99" spans="1:10">
      <c r="A99" s="1190" t="s">
        <v>25</v>
      </c>
      <c r="B99" s="1185">
        <f>市府民税申告書!BN80</f>
        <v>0</v>
      </c>
      <c r="C99" s="1176" t="s">
        <v>297</v>
      </c>
      <c r="D99" s="1177">
        <v>12001</v>
      </c>
      <c r="E99" s="1177">
        <v>32000</v>
      </c>
      <c r="F99" s="1181">
        <v>0.5</v>
      </c>
      <c r="G99" s="1177">
        <v>6000</v>
      </c>
      <c r="H99" s="1177">
        <f>B98*F99+G99</f>
        <v>6000</v>
      </c>
      <c r="I99" s="1177">
        <f>B99*F99+G99</f>
        <v>6000</v>
      </c>
      <c r="J99" s="1177">
        <f>B100*F99+G99</f>
        <v>6000</v>
      </c>
    </row>
    <row r="100" spans="1:10">
      <c r="A100" s="1176" t="s">
        <v>419</v>
      </c>
      <c r="B100" s="1185">
        <f>市府民税申告書!CE80</f>
        <v>0</v>
      </c>
      <c r="C100" s="1176" t="s">
        <v>206</v>
      </c>
      <c r="D100" s="1177">
        <v>32001</v>
      </c>
      <c r="E100" s="1177">
        <v>56000</v>
      </c>
      <c r="F100" s="1181">
        <v>0.25</v>
      </c>
      <c r="G100" s="1177">
        <v>14000</v>
      </c>
      <c r="H100" s="1177">
        <f>B98*F100+G100</f>
        <v>14000</v>
      </c>
      <c r="I100" s="1177">
        <f>B99*F100+G100</f>
        <v>14000</v>
      </c>
      <c r="J100" s="1177">
        <f>B100*F100+G100</f>
        <v>14000</v>
      </c>
    </row>
    <row r="101" spans="1:10">
      <c r="C101" s="1176" t="s">
        <v>426</v>
      </c>
      <c r="D101" s="1177">
        <v>56001</v>
      </c>
      <c r="F101" s="1181"/>
      <c r="G101" s="1177">
        <v>28000</v>
      </c>
      <c r="H101" s="1176" t="str">
        <f>IF(B98&gt;D101,G101,"***")</f>
        <v>***</v>
      </c>
      <c r="I101" s="1176" t="str">
        <f>IF(B99&gt;D101,G101,"***")</f>
        <v>***</v>
      </c>
      <c r="J101" s="1176" t="str">
        <f>IF(B100&gt;D101,G101,"***")</f>
        <v>***</v>
      </c>
    </row>
    <row r="102" spans="1:10">
      <c r="A102" s="1186" t="s">
        <v>427</v>
      </c>
    </row>
    <row r="103" spans="1:10">
      <c r="A103" s="1190" t="s">
        <v>407</v>
      </c>
      <c r="B103" s="1185">
        <f>市府民税申告書!O80</f>
        <v>0</v>
      </c>
      <c r="C103" s="1176" t="s">
        <v>422</v>
      </c>
      <c r="D103" s="1177">
        <v>0</v>
      </c>
      <c r="E103" s="1177">
        <v>15000</v>
      </c>
      <c r="G103" s="1177"/>
      <c r="H103" s="1177">
        <f>B103-D103</f>
        <v>0</v>
      </c>
      <c r="I103" s="1177">
        <f>B104-D103</f>
        <v>0</v>
      </c>
    </row>
    <row r="104" spans="1:10">
      <c r="A104" s="1190" t="s">
        <v>25</v>
      </c>
      <c r="B104" s="1185">
        <f>市府民税申告書!AF80</f>
        <v>0</v>
      </c>
      <c r="C104" s="1176" t="s">
        <v>297</v>
      </c>
      <c r="D104" s="1177">
        <v>15001</v>
      </c>
      <c r="E104" s="1177">
        <v>40000</v>
      </c>
      <c r="F104" s="1181">
        <v>0.5</v>
      </c>
      <c r="G104" s="1177">
        <v>7500</v>
      </c>
      <c r="H104" s="1177">
        <f>B103*F104+G104</f>
        <v>7500</v>
      </c>
      <c r="I104" s="1177">
        <f>B104*F104+G104</f>
        <v>7500</v>
      </c>
    </row>
    <row r="105" spans="1:10">
      <c r="C105" s="1176" t="s">
        <v>206</v>
      </c>
      <c r="D105" s="1177">
        <v>40001</v>
      </c>
      <c r="E105" s="1177">
        <v>70000</v>
      </c>
      <c r="F105" s="1181">
        <v>0.25</v>
      </c>
      <c r="G105" s="1177">
        <v>17500</v>
      </c>
      <c r="H105" s="1177">
        <f>B103*F105+G105</f>
        <v>17500</v>
      </c>
      <c r="I105" s="1177">
        <f>B104*F105+G105</f>
        <v>17500</v>
      </c>
    </row>
    <row r="106" spans="1:10">
      <c r="C106" s="1176" t="s">
        <v>426</v>
      </c>
      <c r="D106" s="1177">
        <v>70001</v>
      </c>
      <c r="G106" s="1177">
        <v>35000</v>
      </c>
      <c r="H106" s="1176" t="str">
        <f>IF(B103&gt;D106,G106,"***")</f>
        <v>***</v>
      </c>
      <c r="I106" s="1176" t="str">
        <f>IF(B104&gt;D106,G106,"***")</f>
        <v>***</v>
      </c>
    </row>
    <row r="108" spans="1:10">
      <c r="G108" s="1181" t="s">
        <v>196</v>
      </c>
      <c r="H108" s="1176" t="s">
        <v>407</v>
      </c>
      <c r="I108" s="1176" t="s">
        <v>25</v>
      </c>
      <c r="J108" s="1176" t="s">
        <v>419</v>
      </c>
    </row>
    <row r="109" spans="1:10">
      <c r="B109" s="1176"/>
      <c r="G109" s="1186" t="s">
        <v>416</v>
      </c>
      <c r="H109" s="1177">
        <f>VLOOKUP(B98,D98:J101,5,1)</f>
        <v>0</v>
      </c>
      <c r="I109" s="1177">
        <f>VLOOKUP(B99,D98:J101,6,1)</f>
        <v>0</v>
      </c>
      <c r="J109" s="1177">
        <f>VLOOKUP(B100,D98:J101,7,1)</f>
        <v>0</v>
      </c>
    </row>
    <row r="110" spans="1:10">
      <c r="B110" s="1176"/>
      <c r="G110" s="1186" t="s">
        <v>8</v>
      </c>
      <c r="H110" s="1177">
        <f>VLOOKUP(B103,D103:I106,5,1)</f>
        <v>0</v>
      </c>
      <c r="I110" s="1177">
        <f>VLOOKUP(B104,D103:I106,6,1)</f>
        <v>0</v>
      </c>
    </row>
    <row r="111" spans="1:10">
      <c r="B111" s="1176"/>
    </row>
    <row r="112" spans="1:10">
      <c r="B112" s="1176"/>
      <c r="G112" s="1186" t="s">
        <v>381</v>
      </c>
      <c r="H112" s="1177">
        <f>IF(H110&gt;=28000,H110,IF(H109+H110&gt;28000,28000,H109+H110))</f>
        <v>0</v>
      </c>
      <c r="I112" s="1177">
        <f>IF(I110&gt;=28000,I110,IF(I109+I110&gt;28000,28000,I109+I110))</f>
        <v>0</v>
      </c>
      <c r="J112" s="1177">
        <f>J109</f>
        <v>0</v>
      </c>
    </row>
    <row r="113" spans="1:11">
      <c r="E113" s="1176"/>
      <c r="G113" s="1186" t="s">
        <v>366</v>
      </c>
      <c r="H113" s="1177">
        <f>SUM(H112:J112)</f>
        <v>0</v>
      </c>
    </row>
    <row r="114" spans="1:11">
      <c r="B114" s="1176"/>
    </row>
    <row r="115" spans="1:11">
      <c r="B115" s="1176"/>
      <c r="J115" s="1181" t="s">
        <v>303</v>
      </c>
      <c r="K115" s="1210">
        <f>IF(H113&gt;=70000,70000,H113)</f>
        <v>0</v>
      </c>
    </row>
    <row r="116" spans="1:11">
      <c r="B116" s="1176"/>
    </row>
    <row r="117" spans="1:11">
      <c r="B117" s="1176"/>
      <c r="E117" s="1176"/>
    </row>
    <row r="118" spans="1:11">
      <c r="A118" s="1191" t="s">
        <v>428</v>
      </c>
      <c r="D118" s="1199" t="s">
        <v>414</v>
      </c>
      <c r="E118" s="1199"/>
      <c r="H118" s="1177" t="s">
        <v>404</v>
      </c>
    </row>
    <row r="119" spans="1:11">
      <c r="A119" s="1186" t="s">
        <v>416</v>
      </c>
      <c r="B119" s="1177" t="s">
        <v>374</v>
      </c>
      <c r="D119" s="1177" t="s">
        <v>41</v>
      </c>
      <c r="E119" s="1177" t="s">
        <v>122</v>
      </c>
      <c r="G119" s="1177"/>
      <c r="H119" s="1176" t="s">
        <v>407</v>
      </c>
      <c r="I119" s="1176" t="s">
        <v>25</v>
      </c>
      <c r="J119" s="1176" t="s">
        <v>419</v>
      </c>
    </row>
    <row r="120" spans="1:11">
      <c r="A120" s="1176" t="s">
        <v>407</v>
      </c>
      <c r="B120" s="1185">
        <f>B98</f>
        <v>0</v>
      </c>
      <c r="C120" s="1176" t="s">
        <v>422</v>
      </c>
      <c r="D120" s="1177">
        <v>0</v>
      </c>
      <c r="E120" s="1177">
        <v>20000</v>
      </c>
      <c r="G120" s="1177"/>
      <c r="H120" s="1177">
        <f>B120-D120</f>
        <v>0</v>
      </c>
      <c r="I120" s="1177">
        <f>B121-D120</f>
        <v>0</v>
      </c>
      <c r="J120" s="1177">
        <f>B122-D120</f>
        <v>0</v>
      </c>
    </row>
    <row r="121" spans="1:11">
      <c r="A121" s="1190" t="s">
        <v>25</v>
      </c>
      <c r="B121" s="1185">
        <f>B99</f>
        <v>0</v>
      </c>
      <c r="C121" s="1176" t="s">
        <v>297</v>
      </c>
      <c r="D121" s="1177">
        <v>20001</v>
      </c>
      <c r="E121" s="1177">
        <v>40000</v>
      </c>
      <c r="F121" s="1181">
        <v>0.5</v>
      </c>
      <c r="G121" s="1177">
        <v>10000</v>
      </c>
      <c r="H121" s="1177">
        <f>B120*F121+G121</f>
        <v>10000</v>
      </c>
      <c r="I121" s="1177">
        <f>B121*F121+G121</f>
        <v>10000</v>
      </c>
      <c r="J121" s="1177">
        <f>B122*F121+G121</f>
        <v>10000</v>
      </c>
    </row>
    <row r="122" spans="1:11">
      <c r="A122" s="1176" t="s">
        <v>419</v>
      </c>
      <c r="B122" s="1185">
        <f>B100</f>
        <v>0</v>
      </c>
      <c r="C122" s="1176" t="s">
        <v>206</v>
      </c>
      <c r="D122" s="1177">
        <v>40001</v>
      </c>
      <c r="E122" s="1177">
        <v>80000</v>
      </c>
      <c r="F122" s="1181">
        <v>0.25</v>
      </c>
      <c r="G122" s="1177">
        <v>20000</v>
      </c>
      <c r="H122" s="1177">
        <f>B120*F122+G122</f>
        <v>20000</v>
      </c>
      <c r="I122" s="1177">
        <f>B121*F122+G122</f>
        <v>20000</v>
      </c>
      <c r="J122" s="1177">
        <f>B122*F122+G122</f>
        <v>20000</v>
      </c>
    </row>
    <row r="123" spans="1:11">
      <c r="C123" s="1176" t="s">
        <v>426</v>
      </c>
      <c r="D123" s="1177">
        <v>80001</v>
      </c>
      <c r="F123" s="1181"/>
      <c r="G123" s="1177">
        <v>40000</v>
      </c>
      <c r="H123" s="1176" t="str">
        <f>IF(B120&gt;D123,G123,"***")</f>
        <v>***</v>
      </c>
      <c r="I123" s="1176" t="str">
        <f>IF(B121&gt;D123,G123,"***")</f>
        <v>***</v>
      </c>
      <c r="J123" s="1176" t="str">
        <f>IF(B122&gt;D123,G123,"***")</f>
        <v>***</v>
      </c>
    </row>
    <row r="124" spans="1:11">
      <c r="A124" s="1186" t="s">
        <v>427</v>
      </c>
    </row>
    <row r="125" spans="1:11">
      <c r="A125" s="1190" t="s">
        <v>407</v>
      </c>
      <c r="B125" s="1185">
        <f>B103</f>
        <v>0</v>
      </c>
      <c r="C125" s="1176" t="s">
        <v>422</v>
      </c>
      <c r="D125" s="1177">
        <v>0</v>
      </c>
      <c r="E125" s="1177">
        <v>25000</v>
      </c>
      <c r="G125" s="1177"/>
      <c r="H125" s="1177">
        <f>B125-D125</f>
        <v>0</v>
      </c>
      <c r="I125" s="1177">
        <f>B126-D125</f>
        <v>0</v>
      </c>
    </row>
    <row r="126" spans="1:11">
      <c r="A126" s="1190" t="s">
        <v>25</v>
      </c>
      <c r="B126" s="1185">
        <f>B104</f>
        <v>0</v>
      </c>
      <c r="C126" s="1176" t="s">
        <v>297</v>
      </c>
      <c r="D126" s="1177">
        <v>25001</v>
      </c>
      <c r="E126" s="1177">
        <v>50000</v>
      </c>
      <c r="F126" s="1181">
        <v>0.5</v>
      </c>
      <c r="G126" s="1177">
        <v>12500</v>
      </c>
      <c r="H126" s="1177">
        <f>B125*F126+G126</f>
        <v>12500</v>
      </c>
      <c r="I126" s="1177">
        <f>B126*F126+G126</f>
        <v>12500</v>
      </c>
    </row>
    <row r="127" spans="1:11">
      <c r="C127" s="1176" t="s">
        <v>206</v>
      </c>
      <c r="D127" s="1177">
        <v>50001</v>
      </c>
      <c r="E127" s="1177">
        <v>100000</v>
      </c>
      <c r="F127" s="1181">
        <v>0.25</v>
      </c>
      <c r="G127" s="1177">
        <v>25000</v>
      </c>
      <c r="H127" s="1177">
        <f>B125*F127+G127</f>
        <v>25000</v>
      </c>
      <c r="I127" s="1177">
        <f>B126*F127+G127</f>
        <v>25000</v>
      </c>
    </row>
    <row r="128" spans="1:11">
      <c r="C128" s="1176" t="s">
        <v>426</v>
      </c>
      <c r="D128" s="1177">
        <v>100001</v>
      </c>
      <c r="G128" s="1177">
        <v>50000</v>
      </c>
      <c r="H128" s="1176" t="str">
        <f>IF(B125&gt;D128,G128,"***")</f>
        <v>***</v>
      </c>
      <c r="I128" s="1176" t="str">
        <f>IF(B126&gt;D128,G128,"***")</f>
        <v>***</v>
      </c>
    </row>
    <row r="130" spans="1:11">
      <c r="G130" s="1181" t="s">
        <v>196</v>
      </c>
      <c r="H130" s="1176" t="s">
        <v>407</v>
      </c>
      <c r="I130" s="1176" t="s">
        <v>25</v>
      </c>
      <c r="J130" s="1176" t="s">
        <v>419</v>
      </c>
    </row>
    <row r="131" spans="1:11">
      <c r="B131" s="1176"/>
      <c r="G131" s="1186" t="s">
        <v>416</v>
      </c>
      <c r="H131" s="1177">
        <f>VLOOKUP(B120,D120:J123,5,1)</f>
        <v>0</v>
      </c>
      <c r="I131" s="1177">
        <f>VLOOKUP(B121,D120:J123,6,1)</f>
        <v>0</v>
      </c>
      <c r="J131" s="1177">
        <f>VLOOKUP(B122,D120:J123,7,1)</f>
        <v>0</v>
      </c>
    </row>
    <row r="132" spans="1:11">
      <c r="B132" s="1176"/>
      <c r="G132" s="1186" t="s">
        <v>8</v>
      </c>
      <c r="H132" s="1177">
        <f>VLOOKUP(B125,D125:I128,5,1)</f>
        <v>0</v>
      </c>
      <c r="I132" s="1177">
        <f>VLOOKUP(B126,D125:I128,6,1)</f>
        <v>0</v>
      </c>
    </row>
    <row r="133" spans="1:11">
      <c r="B133" s="1176"/>
    </row>
    <row r="134" spans="1:11">
      <c r="B134" s="1176"/>
      <c r="G134" s="1186" t="s">
        <v>381</v>
      </c>
      <c r="H134" s="1177">
        <f>IF(H132&gt;=40000,H132,IF(H131+H132&gt;40000,40000,H131+H132))</f>
        <v>0</v>
      </c>
      <c r="I134" s="1177">
        <f>IF(I132&gt;=40000,I132,IF(I131+I132&gt;40000,40000,I131+I132))</f>
        <v>0</v>
      </c>
      <c r="J134" s="1177">
        <f>J131</f>
        <v>0</v>
      </c>
    </row>
    <row r="135" spans="1:11">
      <c r="E135" s="1176"/>
      <c r="G135" s="1186" t="s">
        <v>366</v>
      </c>
      <c r="H135" s="1177">
        <f>IF(SUM(H134:J134)&gt;=120000,120000,SUM(H134:J134))</f>
        <v>0</v>
      </c>
    </row>
    <row r="136" spans="1:11">
      <c r="B136" s="1176"/>
    </row>
    <row r="137" spans="1:11">
      <c r="B137" s="1176"/>
      <c r="J137" s="1181" t="s">
        <v>429</v>
      </c>
      <c r="K137" s="1228">
        <f>IF(H135&gt;=70000,70000,H135)</f>
        <v>0</v>
      </c>
    </row>
    <row r="138" spans="1:11">
      <c r="B138" s="1176"/>
      <c r="E138" s="1176"/>
    </row>
    <row r="139" spans="1:11">
      <c r="B139" s="1176"/>
      <c r="E139" s="1176"/>
    </row>
    <row r="140" spans="1:11">
      <c r="A140" s="1184" t="s">
        <v>17</v>
      </c>
      <c r="C140" s="1199" t="s">
        <v>414</v>
      </c>
      <c r="D140" s="1199"/>
    </row>
    <row r="141" spans="1:11">
      <c r="B141" s="1177" t="s">
        <v>374</v>
      </c>
      <c r="C141" s="1177" t="s">
        <v>41</v>
      </c>
      <c r="D141" s="1177" t="s">
        <v>248</v>
      </c>
      <c r="G141" s="1177" t="s">
        <v>404</v>
      </c>
      <c r="I141" s="1177" t="s">
        <v>378</v>
      </c>
    </row>
    <row r="142" spans="1:11">
      <c r="A142" s="1190" t="s">
        <v>377</v>
      </c>
      <c r="B142" s="1185">
        <f>市府民税申告書!W83</f>
        <v>0</v>
      </c>
      <c r="C142" s="1177">
        <v>0</v>
      </c>
      <c r="D142" s="1177">
        <v>50001</v>
      </c>
      <c r="E142" s="1215">
        <v>0.5</v>
      </c>
      <c r="G142" s="1177">
        <f>B142*E142</f>
        <v>0</v>
      </c>
      <c r="I142" s="1177">
        <f>VLOOKUP(B142,C142:G143,5,1)</f>
        <v>0</v>
      </c>
    </row>
    <row r="143" spans="1:11">
      <c r="C143" s="1177">
        <v>50001</v>
      </c>
      <c r="E143" s="1215"/>
      <c r="G143" s="1177">
        <v>25000</v>
      </c>
    </row>
    <row r="144" spans="1:11">
      <c r="E144" s="1215"/>
      <c r="G144" s="1177"/>
    </row>
    <row r="145" spans="1:11">
      <c r="A145" s="1190" t="s">
        <v>168</v>
      </c>
      <c r="B145" s="1185">
        <f>市府民税申告書!AY83</f>
        <v>0</v>
      </c>
      <c r="C145" s="1177">
        <v>0</v>
      </c>
      <c r="D145" s="1177">
        <v>5001</v>
      </c>
      <c r="E145" s="1215"/>
      <c r="G145" s="1177">
        <f>B145-C145</f>
        <v>0</v>
      </c>
      <c r="I145" s="1177">
        <f>VLOOKUP(B145,C145:G147,5,1)</f>
        <v>0</v>
      </c>
    </row>
    <row r="146" spans="1:11">
      <c r="C146" s="1177">
        <v>5001</v>
      </c>
      <c r="D146" s="1177">
        <v>15001</v>
      </c>
      <c r="E146" s="1215">
        <v>0.5</v>
      </c>
      <c r="F146" s="1177">
        <v>2500</v>
      </c>
      <c r="G146" s="1177">
        <f>B145*E146+F146</f>
        <v>2500</v>
      </c>
    </row>
    <row r="147" spans="1:11">
      <c r="C147" s="1177">
        <v>15001</v>
      </c>
      <c r="F147" s="1177">
        <v>10000</v>
      </c>
      <c r="G147" s="1177">
        <v>10000</v>
      </c>
      <c r="H147" s="1176" t="s">
        <v>366</v>
      </c>
      <c r="I147" s="1177">
        <f>I142+I145</f>
        <v>0</v>
      </c>
      <c r="J147" s="1177" t="s">
        <v>267</v>
      </c>
      <c r="K147" s="1210">
        <f>IF(I147&gt;25000,25000,I147)</f>
        <v>0</v>
      </c>
    </row>
    <row r="150" spans="1:11">
      <c r="A150" s="1191" t="s">
        <v>314</v>
      </c>
      <c r="C150" s="1199" t="s">
        <v>414</v>
      </c>
      <c r="D150" s="1199"/>
    </row>
    <row r="151" spans="1:11">
      <c r="B151" s="1177" t="s">
        <v>374</v>
      </c>
      <c r="C151" s="1177" t="s">
        <v>41</v>
      </c>
      <c r="D151" s="1177" t="s">
        <v>248</v>
      </c>
      <c r="G151" s="1177" t="s">
        <v>404</v>
      </c>
      <c r="I151" s="1177" t="s">
        <v>378</v>
      </c>
    </row>
    <row r="152" spans="1:11">
      <c r="A152" s="1190" t="s">
        <v>377</v>
      </c>
      <c r="B152" s="1185">
        <f>B142</f>
        <v>0</v>
      </c>
      <c r="E152" s="1215"/>
      <c r="F152" s="1177">
        <v>50000</v>
      </c>
      <c r="G152" s="1177">
        <f>IF(B152&gt;=F152,F152,B152)</f>
        <v>0</v>
      </c>
      <c r="I152" s="1177">
        <f>G152</f>
        <v>0</v>
      </c>
    </row>
    <row r="153" spans="1:11">
      <c r="E153" s="1215"/>
      <c r="G153" s="1177"/>
    </row>
    <row r="154" spans="1:11">
      <c r="E154" s="1215"/>
      <c r="G154" s="1177"/>
    </row>
    <row r="155" spans="1:11">
      <c r="A155" s="1190" t="s">
        <v>168</v>
      </c>
      <c r="B155" s="1185">
        <f>B145</f>
        <v>0</v>
      </c>
      <c r="C155" s="1177">
        <v>0</v>
      </c>
      <c r="D155" s="1177">
        <v>10001</v>
      </c>
      <c r="E155" s="1215"/>
      <c r="G155" s="1177">
        <f>B155-C155</f>
        <v>0</v>
      </c>
      <c r="I155" s="1177">
        <f>VLOOKUP(B155,C155:G157,5,1)</f>
        <v>0</v>
      </c>
    </row>
    <row r="156" spans="1:11">
      <c r="C156" s="1177">
        <v>10001</v>
      </c>
      <c r="D156" s="1177">
        <v>20001</v>
      </c>
      <c r="E156" s="1215">
        <v>0.5</v>
      </c>
      <c r="F156" s="1177">
        <v>2500</v>
      </c>
      <c r="G156" s="1177">
        <f>B155*E156+F156</f>
        <v>2500</v>
      </c>
    </row>
    <row r="157" spans="1:11">
      <c r="C157" s="1177">
        <v>20001</v>
      </c>
      <c r="G157" s="1177">
        <v>15000</v>
      </c>
      <c r="H157" s="1176" t="s">
        <v>366</v>
      </c>
      <c r="I157" s="1177">
        <f>I152+I155</f>
        <v>0</v>
      </c>
      <c r="J157" s="1177" t="s">
        <v>151</v>
      </c>
      <c r="K157" s="1228">
        <f>IF(I157&gt;50000,50000,I157)</f>
        <v>0</v>
      </c>
    </row>
    <row r="160" spans="1:11">
      <c r="A160" s="1184" t="s">
        <v>278</v>
      </c>
      <c r="D160" s="1177" t="s">
        <v>142</v>
      </c>
      <c r="E160" s="1177" t="s">
        <v>37</v>
      </c>
      <c r="F160" s="1177" t="s">
        <v>300</v>
      </c>
    </row>
    <row r="161" spans="1:12">
      <c r="A161" s="1181" t="s">
        <v>374</v>
      </c>
      <c r="D161" s="1177">
        <v>260000</v>
      </c>
      <c r="E161" s="1177">
        <v>300000</v>
      </c>
      <c r="F161" s="1177">
        <v>530000</v>
      </c>
    </row>
    <row r="162" spans="1:12">
      <c r="A162" s="1186" t="s">
        <v>258</v>
      </c>
      <c r="B162" s="1199" t="s">
        <v>376</v>
      </c>
      <c r="C162" s="1199" t="s">
        <v>352</v>
      </c>
    </row>
    <row r="163" spans="1:12">
      <c r="A163" s="1192">
        <f>市府民税申告書!S131</f>
        <v>0</v>
      </c>
      <c r="B163" s="1193">
        <f>市府民税申告書!AA131</f>
        <v>0</v>
      </c>
    </row>
    <row r="164" spans="1:12">
      <c r="A164" s="1186" t="s">
        <v>265</v>
      </c>
      <c r="H164" s="1177" t="s">
        <v>114</v>
      </c>
      <c r="J164" s="1177" t="s">
        <v>54</v>
      </c>
    </row>
    <row r="165" spans="1:12">
      <c r="A165" s="1192">
        <f>市府民税申告書!BI93</f>
        <v>0</v>
      </c>
      <c r="B165" s="1193">
        <f>市府民税申告書!BP93</f>
        <v>0</v>
      </c>
      <c r="C165" s="1193">
        <f>市府民税申告書!AZ93</f>
        <v>0</v>
      </c>
      <c r="E165" s="1177" t="s">
        <v>280</v>
      </c>
      <c r="H165" s="1177">
        <f>IF(C165="別居",1,0)</f>
        <v>0</v>
      </c>
      <c r="I165" s="1177" t="str">
        <f>IF(H165&gt;0,COUNTIF($H165:H$165,"&gt;0"),"")</f>
        <v/>
      </c>
      <c r="J165" s="1177">
        <f>市府民税申告書!L93</f>
        <v>0</v>
      </c>
    </row>
    <row r="166" spans="1:12">
      <c r="D166" s="1177" t="s">
        <v>145</v>
      </c>
      <c r="E166" s="1193" t="str">
        <f>IF(A163="その他",B163,"")</f>
        <v/>
      </c>
      <c r="F166" s="1177" t="s">
        <v>293</v>
      </c>
    </row>
    <row r="167" spans="1:12">
      <c r="A167" s="1186" t="s">
        <v>363</v>
      </c>
      <c r="D167" s="1177" t="s">
        <v>370</v>
      </c>
      <c r="E167" s="1193" t="str">
        <f>IF(A165="その他",B165,"")</f>
        <v/>
      </c>
      <c r="F167" s="1177" t="s">
        <v>371</v>
      </c>
      <c r="L167" s="1177"/>
    </row>
    <row r="168" spans="1:12">
      <c r="A168" s="1192">
        <f>市府民税申告書!BI103</f>
        <v>0</v>
      </c>
      <c r="B168" s="1192">
        <f>市府民税申告書!BP103</f>
        <v>0</v>
      </c>
      <c r="C168" s="1193">
        <f>市府民税申告書!AZ103</f>
        <v>0</v>
      </c>
      <c r="D168" s="1177" t="s">
        <v>347</v>
      </c>
      <c r="E168" s="1193" t="str">
        <f t="shared" ref="E168:E173" si="1">IF(A168="その他",B168,"")</f>
        <v/>
      </c>
      <c r="F168" s="1177" t="s">
        <v>313</v>
      </c>
      <c r="H168" s="1177">
        <f t="shared" ref="H168:H173" si="2">IF(C168="別居",1,0)</f>
        <v>0</v>
      </c>
      <c r="I168" s="1177" t="str">
        <f>IF(H168&gt;0,COUNTIF($H$165:H168,"&gt;0"),"")</f>
        <v/>
      </c>
      <c r="J168" s="1177">
        <f>市府民税申告書!L103</f>
        <v>0</v>
      </c>
      <c r="L168" s="1177"/>
    </row>
    <row r="169" spans="1:12">
      <c r="A169" s="1192">
        <f>市府民税申告書!BI109</f>
        <v>0</v>
      </c>
      <c r="B169" s="1192">
        <f>市府民税申告書!BP109</f>
        <v>0</v>
      </c>
      <c r="C169" s="1193">
        <f>市府民税申告書!AZ109</f>
        <v>0</v>
      </c>
      <c r="D169" s="1177" t="s">
        <v>432</v>
      </c>
      <c r="E169" s="1193" t="str">
        <f t="shared" si="1"/>
        <v/>
      </c>
      <c r="F169" s="1202" t="s">
        <v>417</v>
      </c>
      <c r="H169" s="1177">
        <f t="shared" si="2"/>
        <v>0</v>
      </c>
      <c r="I169" s="1177" t="str">
        <f>IF(H169&gt;0,COUNTIF($H$165:H169,"&gt;0"),"")</f>
        <v/>
      </c>
      <c r="J169" s="1177">
        <f>市府民税申告書!L109</f>
        <v>0</v>
      </c>
      <c r="L169" s="1177"/>
    </row>
    <row r="170" spans="1:12">
      <c r="A170" s="1192">
        <f>市府民税申告書!BI115</f>
        <v>0</v>
      </c>
      <c r="B170" s="1192">
        <f>市府民税申告書!BP115</f>
        <v>0</v>
      </c>
      <c r="C170" s="1193">
        <f>市府民税申告書!AZ115</f>
        <v>0</v>
      </c>
      <c r="D170" s="1177" t="s">
        <v>288</v>
      </c>
      <c r="E170" s="1193" t="str">
        <f t="shared" si="1"/>
        <v/>
      </c>
      <c r="F170" s="1177" t="s">
        <v>76</v>
      </c>
      <c r="H170" s="1177">
        <f t="shared" si="2"/>
        <v>0</v>
      </c>
      <c r="I170" s="1177" t="str">
        <f>IF(H170&gt;0,COUNTIF($H$165:H170,"&gt;0"),"")</f>
        <v/>
      </c>
      <c r="J170" s="1177">
        <f>市府民税申告書!L115</f>
        <v>0</v>
      </c>
      <c r="L170" s="1177"/>
    </row>
    <row r="171" spans="1:12">
      <c r="A171" s="1192">
        <f>市府民税申告書!BI121</f>
        <v>0</v>
      </c>
      <c r="B171" s="1192">
        <f>市府民税申告書!BP121</f>
        <v>0</v>
      </c>
      <c r="C171" s="1193">
        <f>市府民税申告書!AZ121</f>
        <v>0</v>
      </c>
      <c r="D171" s="1177" t="s">
        <v>434</v>
      </c>
      <c r="E171" s="1193" t="str">
        <f t="shared" si="1"/>
        <v/>
      </c>
      <c r="H171" s="1177">
        <f t="shared" si="2"/>
        <v>0</v>
      </c>
      <c r="I171" s="1177" t="str">
        <f>IF(H171&gt;0,COUNTIF($H$165:H171,"&gt;0"),"")</f>
        <v/>
      </c>
      <c r="J171" s="1177">
        <f>市府民税申告書!L121</f>
        <v>0</v>
      </c>
      <c r="L171" s="1177"/>
    </row>
    <row r="172" spans="1:12">
      <c r="A172" s="1192">
        <f>市府民税申告書!BI107</f>
        <v>0</v>
      </c>
      <c r="B172" s="1192">
        <f>市府民税申告書!BJ107</f>
        <v>0</v>
      </c>
      <c r="C172" s="1193">
        <f>市府民税申告書!AZ107</f>
        <v>0</v>
      </c>
      <c r="D172" s="1177" t="s">
        <v>436</v>
      </c>
      <c r="E172" s="1193" t="str">
        <f t="shared" si="1"/>
        <v/>
      </c>
      <c r="H172" s="1177">
        <f t="shared" si="2"/>
        <v>0</v>
      </c>
      <c r="I172" s="1177" t="str">
        <f>IF(H172&gt;0,COUNTIF($H$165:H172,"&gt;0"),"")</f>
        <v/>
      </c>
      <c r="J172" s="1177" t="e">
        <f>#REF!</f>
        <v>#REF!</v>
      </c>
      <c r="L172" s="1177"/>
    </row>
    <row r="173" spans="1:12">
      <c r="A173" s="1192">
        <f>市府民税申告書!BI108</f>
        <v>0</v>
      </c>
      <c r="B173" s="1192">
        <f>市府民税申告書!BJ108</f>
        <v>0</v>
      </c>
      <c r="C173" s="1193">
        <f>市府民税申告書!AZ108</f>
        <v>0</v>
      </c>
      <c r="D173" s="1177" t="s">
        <v>61</v>
      </c>
      <c r="E173" s="1193" t="str">
        <f t="shared" si="1"/>
        <v/>
      </c>
      <c r="H173" s="1177">
        <f t="shared" si="2"/>
        <v>0</v>
      </c>
      <c r="I173" s="1177" t="str">
        <f>IF(H173&gt;0,COUNTIF($H$165:H173,"&gt;0"),"")</f>
        <v/>
      </c>
      <c r="J173" s="1177">
        <f>市府民税申告書!L119</f>
        <v>0</v>
      </c>
      <c r="L173" s="1177"/>
    </row>
    <row r="175" spans="1:12">
      <c r="B175" s="1177" t="s">
        <v>343</v>
      </c>
      <c r="D175" s="1177" t="s">
        <v>437</v>
      </c>
      <c r="E175" s="1177" t="s">
        <v>131</v>
      </c>
      <c r="G175" s="1181" t="s">
        <v>439</v>
      </c>
    </row>
    <row r="176" spans="1:12">
      <c r="B176" s="1177" t="s">
        <v>258</v>
      </c>
      <c r="C176" s="1199">
        <f>IF(A163=0,0,IF(AND(A163="身体",B163&lt;=2),E161,IF(AND(A163="精神",B163=1),E161,IF(AND(A163="療育",B163="A"),E161,IF(AND(A163="障害者認定等",B163="特別"),E161,D161)))))</f>
        <v>0</v>
      </c>
      <c r="D176" s="1177">
        <f>IF(C176=0,0,IF(C176=D161,D161,IF(C176=E161,E161)))</f>
        <v>0</v>
      </c>
      <c r="E176" s="1177" t="str">
        <f>IF(D176=0,"",IF(D176=D161,D160,IF(D176=E161,E160,IF(D176=F161,F160,""))))</f>
        <v/>
      </c>
      <c r="G176" s="1176" t="s">
        <v>142</v>
      </c>
      <c r="H176" s="1177">
        <f>COUNTIF($E$177:$E$183,G176)</f>
        <v>0</v>
      </c>
    </row>
    <row r="177" spans="2:11">
      <c r="B177" s="1177" t="s">
        <v>440</v>
      </c>
      <c r="C177" s="1199">
        <f>IF(A165=0,0,IF(AND(A165="身体",B165&lt;=2),E161,IF(AND(A165="精神",B165=1),E161,IF(AND(A165="療育",B165="A"),E161,IF(AND(A165="障害者認定等",B165="特別"),E161,D161)))))</f>
        <v>0</v>
      </c>
      <c r="D177" s="1177">
        <f>IF(C177=0,0,IF(C177=D161,D161,IF(AND(C177=E161,C165="同居"),F161,E161)))</f>
        <v>0</v>
      </c>
      <c r="E177" s="1177" t="str">
        <f>IF(D177=0,"",IF(D177=D161,D160,IF(D177=E161,E160,IF(D177=F161,F160,""))))</f>
        <v/>
      </c>
      <c r="G177" s="1176" t="s">
        <v>37</v>
      </c>
      <c r="H177" s="1177">
        <f>COUNTIF($E$177:$E$183,G177)</f>
        <v>0</v>
      </c>
    </row>
    <row r="178" spans="2:11">
      <c r="B178" s="1177" t="s">
        <v>275</v>
      </c>
      <c r="C178" s="1199">
        <f>IF(A168=0,0,IF(AND(A168="身体",B168&lt;=2),E161,IF(AND(A168="精神",B168=1),E161,IF(AND(A168="療育",B168="A"),E161,IF(AND(A168="障害者認定等",B168="特別"),E161,D161)))))</f>
        <v>0</v>
      </c>
      <c r="D178" s="1177">
        <f>IF(C178=0,0,IF(C178=D161,D161,IF(AND(C178=E161,C168="同居"),F161,E161)))</f>
        <v>0</v>
      </c>
      <c r="E178" s="1177" t="str">
        <f>IF(D178=0,"",IF(D178=D161,D160,IF(D178=E161,E160,IF(D178=F161,F160,""))))</f>
        <v/>
      </c>
      <c r="G178" s="1176" t="s">
        <v>300</v>
      </c>
      <c r="H178" s="1177">
        <f>COUNTIF($E$177:$E$183,G178)</f>
        <v>0</v>
      </c>
    </row>
    <row r="179" spans="2:11">
      <c r="B179" s="1177" t="s">
        <v>321</v>
      </c>
      <c r="C179" s="1199">
        <f>IF(A169=0,0,IF(AND(A169="身体",B169&lt;=2),E161,IF(AND(A169="精神",B169=1),E161,IF(AND(A169="療育",B169="A"),E161,IF(AND(A169="障害者認定等",B169="特別"),E161,D161)))))</f>
        <v>0</v>
      </c>
      <c r="D179" s="1177">
        <f>IF(C179=0,0,IF(C179=D161,D161,IF(AND(C179=E161,C169="同居"),F161,E161)))</f>
        <v>0</v>
      </c>
      <c r="E179" s="1177" t="str">
        <f>IF(D179=0,"",IF(D179=D161,D160,IF(D179=E161,E160,IF(D179=F161,F160,""))))</f>
        <v/>
      </c>
    </row>
    <row r="180" spans="2:11">
      <c r="B180" s="1177" t="s">
        <v>441</v>
      </c>
      <c r="C180" s="1199">
        <f>IF(A170=0,0,IF(AND(A170="身体",B170&lt;=2),E161,IF(AND(A170="精神",B170=1),E161,IF(AND(A170="療育",B170="A"),E161,IF(AND(A170="障害者認定等",B170="特別"),E161,D161)))))</f>
        <v>0</v>
      </c>
      <c r="D180" s="1177">
        <f>IF(C180=0,0,IF(C180=D161,D161,IF(AND(C180=E161,C170="同居"),F161,E161)))</f>
        <v>0</v>
      </c>
      <c r="E180" s="1177" t="str">
        <f>IF(D180=0,"",IF(D180=D161,D160,IF(D180=E161,E160,IF(D180=F161,F160,""))))</f>
        <v/>
      </c>
    </row>
    <row r="181" spans="2:11">
      <c r="B181" s="1177" t="s">
        <v>435</v>
      </c>
      <c r="C181" s="1199">
        <f>IF(A171=0,0,IF(AND(A171="身体",B171&lt;=2),E161,IF(AND(A171="精神",B171=1),E161,IF(AND(A171="療育",B171="A"),E161,IF(AND(A171="障害者認定等",B171="特別"),E161,D161)))))</f>
        <v>0</v>
      </c>
      <c r="D181" s="1177">
        <f>IF(C181=0,0,IF(C181=D161,D161,IF(AND(C181=E161,C171="同居"),F161,E161)))</f>
        <v>0</v>
      </c>
      <c r="E181" s="1177" t="str">
        <f>IF(D181=0,"",IF(D181=D161,D160,IF(D181=E161,E160,IF(D181=F161,F160,""))))</f>
        <v/>
      </c>
      <c r="F181" s="1176"/>
      <c r="G181" s="1177"/>
    </row>
    <row r="182" spans="2:11">
      <c r="B182" s="1177" t="s">
        <v>413</v>
      </c>
      <c r="C182" s="1199">
        <f>IF(A172=0,0,IF(AND(A172="身体",B172&lt;=2),E161,IF(AND(A172="精神",B172=1),E161,IF(AND(A172="療育",B172="A"),E161,IF(AND(A172="障害者認定等",B172="特別"),E161,D161)))))</f>
        <v>0</v>
      </c>
      <c r="D182" s="1177">
        <f>IF(C182=0,0,IF(C182=D161,D161,IF(AND(C182=E161,C172="同居"),F161,E161)))</f>
        <v>0</v>
      </c>
      <c r="E182" s="1177" t="str">
        <f>IF(D182=0,"",IF(D182=D161,D160,IF(D182=E161,E160,IF(D182=F161,F160,""))))</f>
        <v/>
      </c>
      <c r="F182" s="1176"/>
      <c r="G182" s="1177"/>
    </row>
    <row r="183" spans="2:11">
      <c r="B183" s="1177" t="s">
        <v>424</v>
      </c>
      <c r="C183" s="1199">
        <f>IF(A173=0,0,IF(AND(A173="身体",B173&lt;=2),E161,IF(AND(A173="精神",B173=1),E161,IF(AND(A173="療育",B173="A"),E161,IF(AND(A173="障害者認定等",B173="特別"),E161,D161)))))</f>
        <v>0</v>
      </c>
      <c r="D183" s="1177">
        <f>IF(C183=0,0,IF(C183=D161,D161,IF(AND(C183=E161,C173="同居"),F161,E161)))</f>
        <v>0</v>
      </c>
      <c r="E183" s="1177" t="str">
        <f>IF(D183=0,"",IF(D183=D161,D160,IF(D183=E161,E160,IF(D183=F161,F160,""))))</f>
        <v/>
      </c>
      <c r="F183" s="1176" t="s">
        <v>366</v>
      </c>
      <c r="G183" s="1177">
        <f>SUM(D176:D183)</f>
        <v>0</v>
      </c>
    </row>
    <row r="184" spans="2:11">
      <c r="J184" s="1177" t="s">
        <v>67</v>
      </c>
      <c r="K184" s="1210">
        <f>G183</f>
        <v>0</v>
      </c>
    </row>
    <row r="186" spans="2:11">
      <c r="B186" s="1203" t="s">
        <v>338</v>
      </c>
    </row>
    <row r="187" spans="2:11">
      <c r="B187" s="1177" t="s">
        <v>442</v>
      </c>
      <c r="C187" s="1177" t="s">
        <v>164</v>
      </c>
      <c r="D187" s="1177" t="s">
        <v>56</v>
      </c>
      <c r="E187" s="1177" t="s">
        <v>207</v>
      </c>
      <c r="F187" s="1177" t="s">
        <v>339</v>
      </c>
    </row>
    <row r="188" spans="2:11">
      <c r="B188" s="1177" t="s">
        <v>164</v>
      </c>
      <c r="C188" s="1177">
        <v>1</v>
      </c>
      <c r="D188" s="1177">
        <v>1</v>
      </c>
      <c r="E188" s="1177" t="s">
        <v>443</v>
      </c>
      <c r="F188" s="1177" t="s">
        <v>142</v>
      </c>
    </row>
    <row r="189" spans="2:11">
      <c r="B189" s="1177" t="s">
        <v>56</v>
      </c>
      <c r="C189" s="1177">
        <v>2</v>
      </c>
      <c r="D189" s="1177">
        <v>2</v>
      </c>
      <c r="E189" s="1177" t="s">
        <v>199</v>
      </c>
      <c r="F189" s="1177" t="s">
        <v>37</v>
      </c>
    </row>
    <row r="190" spans="2:11">
      <c r="B190" s="1177" t="s">
        <v>207</v>
      </c>
      <c r="C190" s="1177">
        <v>3</v>
      </c>
      <c r="D190" s="1177">
        <v>3</v>
      </c>
    </row>
    <row r="191" spans="2:11">
      <c r="B191" s="1177" t="s">
        <v>433</v>
      </c>
      <c r="C191" s="1177">
        <v>4</v>
      </c>
    </row>
    <row r="192" spans="2:11">
      <c r="C192" s="1177">
        <v>5</v>
      </c>
    </row>
    <row r="193" spans="1:11">
      <c r="C193" s="1177">
        <v>6</v>
      </c>
    </row>
    <row r="194" spans="1:11">
      <c r="C194" s="1177">
        <v>7</v>
      </c>
    </row>
    <row r="198" spans="1:11">
      <c r="A198" s="1184" t="s">
        <v>221</v>
      </c>
      <c r="C198" s="1177" t="s">
        <v>218</v>
      </c>
      <c r="D198" s="1177" t="s">
        <v>230</v>
      </c>
    </row>
    <row r="199" spans="1:11">
      <c r="A199" s="1181" t="s">
        <v>374</v>
      </c>
      <c r="C199" s="1177">
        <v>260000</v>
      </c>
      <c r="D199" s="1177">
        <v>300000</v>
      </c>
      <c r="G199" s="1177"/>
    </row>
    <row r="200" spans="1:11">
      <c r="A200" s="1192" t="e">
        <f>#REF!</f>
        <v>#REF!</v>
      </c>
    </row>
    <row r="201" spans="1:11">
      <c r="J201" s="1181" t="s">
        <v>79</v>
      </c>
      <c r="K201" s="1210" t="e">
        <f>IF(A200=0,0,IF(A200=D198,D199,C199))</f>
        <v>#REF!</v>
      </c>
    </row>
    <row r="203" spans="1:11">
      <c r="A203" s="1184" t="s">
        <v>40</v>
      </c>
      <c r="F203" s="1177" t="s">
        <v>445</v>
      </c>
    </row>
    <row r="204" spans="1:11">
      <c r="A204" s="1181" t="s">
        <v>374</v>
      </c>
      <c r="C204" s="1177" t="s">
        <v>204</v>
      </c>
      <c r="F204" s="1177">
        <v>260000</v>
      </c>
    </row>
    <row r="205" spans="1:11">
      <c r="A205" s="1192">
        <f>市府民税申告書!EK122</f>
        <v>0</v>
      </c>
      <c r="C205" s="1177" t="s">
        <v>188</v>
      </c>
      <c r="D205" s="1177" t="s">
        <v>385</v>
      </c>
      <c r="J205" s="1177" t="s">
        <v>324</v>
      </c>
      <c r="K205" s="1210">
        <f>IF(A205="勤労学生",F204,0)</f>
        <v>0</v>
      </c>
    </row>
    <row r="206" spans="1:11">
      <c r="B206" s="1176" t="s">
        <v>444</v>
      </c>
      <c r="C206" s="1177" t="s">
        <v>447</v>
      </c>
      <c r="D206" s="1177">
        <v>650000</v>
      </c>
      <c r="E206" s="1177" t="s">
        <v>122</v>
      </c>
    </row>
    <row r="207" spans="1:11">
      <c r="B207" s="1176" t="s">
        <v>444</v>
      </c>
      <c r="C207" s="1177" t="s">
        <v>326</v>
      </c>
      <c r="D207" s="1177">
        <v>100000</v>
      </c>
      <c r="E207" s="1177" t="s">
        <v>122</v>
      </c>
    </row>
    <row r="210" spans="1:11">
      <c r="A210" s="1184" t="s">
        <v>118</v>
      </c>
      <c r="C210" s="1177" t="s">
        <v>142</v>
      </c>
      <c r="D210" s="1177" t="s">
        <v>201</v>
      </c>
      <c r="F210" s="1177" t="s">
        <v>213</v>
      </c>
      <c r="G210" s="1177"/>
    </row>
    <row r="211" spans="1:11">
      <c r="A211" s="1181" t="s">
        <v>374</v>
      </c>
      <c r="C211" s="1177">
        <v>330000</v>
      </c>
      <c r="D211" s="1177">
        <v>380000</v>
      </c>
      <c r="F211" s="1176" t="s">
        <v>397</v>
      </c>
      <c r="G211" s="1207">
        <f>IF(市府民税申告書!AA93="",0,IF(市府民税申告書!AA93="西暦",H211,I211))</f>
        <v>0</v>
      </c>
      <c r="H211" s="1207" t="e">
        <f>DATE(市府民税申告書!AE93,市府民税申告書!AI93,市府民税申告書!AM93)</f>
        <v>#NUM!</v>
      </c>
      <c r="I211" s="1207" t="e">
        <f>DATEVALUE(市府民税申告書!AA93&amp;市府民税申告書!AE93&amp;"年"&amp;市府民税申告書!AI93&amp;"月"&amp;市府民税申告書!AM93&amp;"日")</f>
        <v>#VALUE!</v>
      </c>
    </row>
    <row r="212" spans="1:11">
      <c r="A212" s="1181" t="s">
        <v>106</v>
      </c>
      <c r="F212" s="1176" t="s">
        <v>232</v>
      </c>
      <c r="G212" s="1214">
        <f>B3</f>
        <v>44562</v>
      </c>
      <c r="J212" s="1177" t="s">
        <v>448</v>
      </c>
      <c r="K212" s="1229">
        <f>IF(G211=0,0,IF(AND(A213&lt;=380000,G213&lt;70),C211,IF(AND(A213&lt;=380000,G213&gt;=70),D211,0)))</f>
        <v>0</v>
      </c>
    </row>
    <row r="213" spans="1:11">
      <c r="A213" s="1193">
        <f>J265+J289+J293</f>
        <v>0</v>
      </c>
      <c r="F213" s="1176" t="s">
        <v>140</v>
      </c>
      <c r="G213" s="1177">
        <f>DATEDIF(G211,G212,"Y")</f>
        <v>122</v>
      </c>
    </row>
    <row r="214" spans="1:11">
      <c r="A214" s="679" t="s">
        <v>224</v>
      </c>
    </row>
    <row r="218" spans="1:11">
      <c r="A218" s="1184" t="s">
        <v>418</v>
      </c>
      <c r="D218" s="1177" t="s">
        <v>336</v>
      </c>
      <c r="K218" s="1230">
        <f>IF(H229&lt;=9000000,K226,IF(H229&lt;=9500000,K241,K256))</f>
        <v>0</v>
      </c>
    </row>
    <row r="219" spans="1:11">
      <c r="D219" s="1177" t="s">
        <v>41</v>
      </c>
      <c r="E219" s="1177" t="s">
        <v>248</v>
      </c>
      <c r="F219" s="1177" t="s">
        <v>450</v>
      </c>
      <c r="G219" s="1181" t="s">
        <v>386</v>
      </c>
    </row>
    <row r="220" spans="1:11">
      <c r="D220" s="1177">
        <v>0</v>
      </c>
      <c r="E220" s="1177">
        <v>480000</v>
      </c>
      <c r="F220" s="1177">
        <v>0</v>
      </c>
      <c r="G220" s="1177"/>
    </row>
    <row r="221" spans="1:11">
      <c r="A221" s="1176"/>
      <c r="D221" s="1177">
        <v>480001</v>
      </c>
      <c r="E221" s="1177">
        <v>1000000</v>
      </c>
      <c r="F221" s="1177">
        <v>330000</v>
      </c>
      <c r="G221" s="1177" t="s">
        <v>449</v>
      </c>
      <c r="H221" s="1177">
        <f>J265+J289</f>
        <v>0</v>
      </c>
    </row>
    <row r="222" spans="1:11">
      <c r="D222" s="1177">
        <v>1000001</v>
      </c>
      <c r="E222" s="1177">
        <v>1050000</v>
      </c>
      <c r="F222" s="1177">
        <v>310000</v>
      </c>
      <c r="G222" s="1186" t="s">
        <v>92</v>
      </c>
      <c r="H222" s="1185">
        <f>市府民税申告書!FC98</f>
        <v>0</v>
      </c>
    </row>
    <row r="223" spans="1:11">
      <c r="A223" s="1186"/>
      <c r="D223" s="1177">
        <v>1050001</v>
      </c>
      <c r="E223" s="1177">
        <v>1100000</v>
      </c>
      <c r="F223" s="1177">
        <v>230000</v>
      </c>
      <c r="G223" s="1181" t="s">
        <v>447</v>
      </c>
      <c r="H223" s="1177">
        <f>IF((H221+H222)&lt;=0,0,H221+H222)</f>
        <v>0</v>
      </c>
    </row>
    <row r="224" spans="1:11">
      <c r="A224" s="1177"/>
      <c r="D224" s="1177">
        <v>1100001</v>
      </c>
      <c r="E224" s="1177">
        <v>1150000</v>
      </c>
      <c r="F224" s="1177">
        <v>210000</v>
      </c>
    </row>
    <row r="225" spans="1:11">
      <c r="A225" s="1186"/>
      <c r="D225" s="1177">
        <v>1150001</v>
      </c>
      <c r="E225" s="1177">
        <v>1200000</v>
      </c>
      <c r="F225" s="1177">
        <v>160000</v>
      </c>
    </row>
    <row r="226" spans="1:11">
      <c r="A226" s="1177"/>
      <c r="D226" s="1177">
        <v>1200001</v>
      </c>
      <c r="E226" s="1177">
        <v>1250000</v>
      </c>
      <c r="F226" s="1177">
        <v>110000</v>
      </c>
      <c r="J226" s="1177" t="s">
        <v>239</v>
      </c>
      <c r="K226" s="1210">
        <f>IF(I230="○",IF(A213&lt;=380000,0,VLOOKUP(A213,D220:F230,3,1)),0)</f>
        <v>0</v>
      </c>
    </row>
    <row r="227" spans="1:11">
      <c r="D227" s="1177">
        <v>1250001</v>
      </c>
      <c r="E227" s="1177">
        <v>1300000</v>
      </c>
      <c r="F227" s="1177">
        <v>60000</v>
      </c>
    </row>
    <row r="228" spans="1:11">
      <c r="D228" s="1177">
        <v>1300001</v>
      </c>
      <c r="E228" s="1177">
        <v>1330000</v>
      </c>
      <c r="F228" s="1177">
        <v>30000</v>
      </c>
      <c r="H228" s="1177" t="s">
        <v>3</v>
      </c>
      <c r="I228" s="1177" t="s">
        <v>167</v>
      </c>
    </row>
    <row r="229" spans="1:11">
      <c r="A229" s="1177"/>
      <c r="D229" s="1177">
        <v>1330001</v>
      </c>
      <c r="F229" s="1177">
        <v>0</v>
      </c>
      <c r="H229" s="1185">
        <f>K6</f>
        <v>0</v>
      </c>
      <c r="I229" s="1177">
        <v>9000000</v>
      </c>
    </row>
    <row r="230" spans="1:11">
      <c r="H230" s="1177" t="s">
        <v>378</v>
      </c>
      <c r="I230" s="1177" t="str">
        <f>IF(H229&lt;=I229,"○","×")</f>
        <v>○</v>
      </c>
    </row>
    <row r="233" spans="1:11">
      <c r="D233" s="1177" t="s">
        <v>336</v>
      </c>
    </row>
    <row r="234" spans="1:11">
      <c r="D234" s="1177" t="s">
        <v>41</v>
      </c>
      <c r="E234" s="1177" t="s">
        <v>248</v>
      </c>
      <c r="F234" s="1177" t="s">
        <v>450</v>
      </c>
    </row>
    <row r="235" spans="1:11">
      <c r="D235" s="1177">
        <v>0</v>
      </c>
      <c r="E235" s="1177">
        <v>480000</v>
      </c>
      <c r="F235" s="1177">
        <v>0</v>
      </c>
    </row>
    <row r="236" spans="1:11">
      <c r="D236" s="1177">
        <v>480001</v>
      </c>
      <c r="E236" s="1177">
        <v>1000000</v>
      </c>
      <c r="F236" s="1177">
        <v>220000</v>
      </c>
      <c r="G236" s="1177" t="s">
        <v>449</v>
      </c>
      <c r="H236" s="1177">
        <f>J265+J289</f>
        <v>0</v>
      </c>
    </row>
    <row r="237" spans="1:11">
      <c r="D237" s="1177">
        <v>1000001</v>
      </c>
      <c r="E237" s="1177">
        <v>1050000</v>
      </c>
      <c r="F237" s="1177">
        <v>210000</v>
      </c>
      <c r="G237" s="1186" t="s">
        <v>92</v>
      </c>
      <c r="H237" s="1185">
        <f>市府民税申告書!FC113</f>
        <v>0</v>
      </c>
    </row>
    <row r="238" spans="1:11">
      <c r="D238" s="1177">
        <v>1050001</v>
      </c>
      <c r="E238" s="1177">
        <v>1100000</v>
      </c>
      <c r="F238" s="1177">
        <v>180000</v>
      </c>
      <c r="G238" s="1181" t="s">
        <v>447</v>
      </c>
      <c r="H238" s="1177">
        <f>IF((H236+H237)&lt;=0,0,H236+H237)</f>
        <v>0</v>
      </c>
    </row>
    <row r="239" spans="1:11">
      <c r="D239" s="1177">
        <v>1100001</v>
      </c>
      <c r="E239" s="1177">
        <v>1150000</v>
      </c>
      <c r="F239" s="1177">
        <v>140000</v>
      </c>
    </row>
    <row r="240" spans="1:11">
      <c r="D240" s="1177">
        <v>1150001</v>
      </c>
      <c r="E240" s="1177">
        <v>1200000</v>
      </c>
      <c r="F240" s="1177">
        <v>110000</v>
      </c>
    </row>
    <row r="241" spans="4:11">
      <c r="D241" s="1177">
        <v>1200001</v>
      </c>
      <c r="E241" s="1177">
        <v>1250000</v>
      </c>
      <c r="F241" s="1177">
        <v>80000</v>
      </c>
      <c r="J241" s="1177" t="s">
        <v>239</v>
      </c>
      <c r="K241" s="1210">
        <f>IF(I245="○",IF(A213&lt;=380000,0,VLOOKUP(A213,D235:F245,3,1)),0)</f>
        <v>0</v>
      </c>
    </row>
    <row r="242" spans="4:11">
      <c r="D242" s="1177">
        <v>1250001</v>
      </c>
      <c r="E242" s="1177">
        <v>1300000</v>
      </c>
      <c r="F242" s="1177">
        <v>40000</v>
      </c>
    </row>
    <row r="243" spans="4:11">
      <c r="D243" s="1177">
        <v>1300001</v>
      </c>
      <c r="E243" s="1177">
        <v>1330000</v>
      </c>
      <c r="F243" s="1177">
        <v>20000</v>
      </c>
      <c r="H243" s="1177" t="s">
        <v>3</v>
      </c>
      <c r="I243" s="1177" t="s">
        <v>167</v>
      </c>
    </row>
    <row r="244" spans="4:11">
      <c r="D244" s="1177">
        <v>1330001</v>
      </c>
      <c r="F244" s="1177">
        <v>0</v>
      </c>
      <c r="H244" s="1185">
        <f>K6</f>
        <v>0</v>
      </c>
      <c r="I244" s="1177">
        <v>9500000</v>
      </c>
    </row>
    <row r="245" spans="4:11">
      <c r="H245" s="1177" t="s">
        <v>378</v>
      </c>
      <c r="I245" s="1177" t="str">
        <f>IF(H244&lt;=I244,"○","×")</f>
        <v>○</v>
      </c>
    </row>
    <row r="248" spans="4:11">
      <c r="D248" s="1177" t="s">
        <v>336</v>
      </c>
    </row>
    <row r="249" spans="4:11">
      <c r="D249" s="1177" t="s">
        <v>41</v>
      </c>
      <c r="E249" s="1177" t="s">
        <v>248</v>
      </c>
      <c r="F249" s="1177" t="s">
        <v>450</v>
      </c>
    </row>
    <row r="250" spans="4:11">
      <c r="D250" s="1177">
        <v>0</v>
      </c>
      <c r="E250" s="1177">
        <v>380000</v>
      </c>
      <c r="F250" s="1177">
        <v>0</v>
      </c>
    </row>
    <row r="251" spans="4:11">
      <c r="D251" s="1177">
        <v>480001</v>
      </c>
      <c r="E251" s="1177">
        <v>1000000</v>
      </c>
      <c r="F251" s="1177">
        <v>110000</v>
      </c>
      <c r="G251" s="1177" t="s">
        <v>449</v>
      </c>
      <c r="H251" s="1177">
        <f>J265+J289</f>
        <v>0</v>
      </c>
    </row>
    <row r="252" spans="4:11">
      <c r="D252" s="1177">
        <v>1000001</v>
      </c>
      <c r="E252" s="1177">
        <v>1050000</v>
      </c>
      <c r="F252" s="1177">
        <v>110000</v>
      </c>
      <c r="G252" s="1186" t="s">
        <v>92</v>
      </c>
      <c r="H252" s="1185">
        <f>市府民税申告書!FC128</f>
        <v>0</v>
      </c>
    </row>
    <row r="253" spans="4:11">
      <c r="D253" s="1177">
        <v>1050001</v>
      </c>
      <c r="E253" s="1177">
        <v>1100000</v>
      </c>
      <c r="F253" s="1177">
        <v>90000</v>
      </c>
      <c r="G253" s="1181" t="s">
        <v>447</v>
      </c>
      <c r="H253" s="1177">
        <f>IF((H251+H252)&lt;=0,0,H251+H252)</f>
        <v>0</v>
      </c>
    </row>
    <row r="254" spans="4:11">
      <c r="D254" s="1177">
        <v>1100001</v>
      </c>
      <c r="E254" s="1177">
        <v>1150000</v>
      </c>
      <c r="F254" s="1177">
        <v>70000</v>
      </c>
    </row>
    <row r="255" spans="4:11">
      <c r="D255" s="1177">
        <v>1150001</v>
      </c>
      <c r="E255" s="1177">
        <v>1200000</v>
      </c>
      <c r="F255" s="1177">
        <v>60000</v>
      </c>
    </row>
    <row r="256" spans="4:11">
      <c r="D256" s="1177">
        <v>1200001</v>
      </c>
      <c r="E256" s="1177">
        <v>1250000</v>
      </c>
      <c r="F256" s="1177">
        <v>40000</v>
      </c>
      <c r="J256" s="1177" t="s">
        <v>239</v>
      </c>
      <c r="K256" s="1210">
        <f>IF(I260="○",IF(A213&lt;=380000,0,VLOOKUP(A213,D250:F260,3,1)),0)</f>
        <v>0</v>
      </c>
    </row>
    <row r="257" spans="1:12">
      <c r="D257" s="1177">
        <v>1250001</v>
      </c>
      <c r="E257" s="1177">
        <v>1300000</v>
      </c>
      <c r="F257" s="1177">
        <v>20000</v>
      </c>
    </row>
    <row r="258" spans="1:12">
      <c r="D258" s="1177">
        <v>1300001</v>
      </c>
      <c r="E258" s="1177">
        <v>1330000</v>
      </c>
      <c r="F258" s="1177">
        <v>10000</v>
      </c>
      <c r="H258" s="1177" t="s">
        <v>3</v>
      </c>
      <c r="I258" s="1177" t="s">
        <v>167</v>
      </c>
    </row>
    <row r="259" spans="1:12">
      <c r="D259" s="1177">
        <v>1330001</v>
      </c>
      <c r="F259" s="1177">
        <v>0</v>
      </c>
      <c r="H259" s="1185">
        <f>K6</f>
        <v>0</v>
      </c>
      <c r="I259" s="1177">
        <v>10000000</v>
      </c>
    </row>
    <row r="260" spans="1:12">
      <c r="H260" s="1177" t="s">
        <v>378</v>
      </c>
      <c r="I260" s="1177" t="str">
        <f>IF(H259&lt;=I259,"○","×")</f>
        <v>○</v>
      </c>
    </row>
    <row r="263" spans="1:12">
      <c r="A263" s="1181" t="s">
        <v>107</v>
      </c>
    </row>
    <row r="264" spans="1:12">
      <c r="A264" s="1181" t="s">
        <v>374</v>
      </c>
      <c r="B264" s="1199" t="s">
        <v>162</v>
      </c>
      <c r="C264" s="1199"/>
      <c r="I264" s="1177" t="s">
        <v>378</v>
      </c>
    </row>
    <row r="265" spans="1:12">
      <c r="A265" s="1185">
        <f>市府民税申告書!P99</f>
        <v>0</v>
      </c>
      <c r="B265" s="1199" t="s">
        <v>41</v>
      </c>
      <c r="C265" s="1199" t="s">
        <v>248</v>
      </c>
      <c r="H265" s="1177" t="s">
        <v>379</v>
      </c>
      <c r="I265" s="1177" t="s">
        <v>336</v>
      </c>
      <c r="J265" s="1185">
        <f>VLOOKUP(A265,B266:H276,7,TRUE)</f>
        <v>0</v>
      </c>
    </row>
    <row r="266" spans="1:12">
      <c r="B266" s="1177">
        <v>0</v>
      </c>
      <c r="C266" s="1177">
        <v>550999</v>
      </c>
      <c r="E266" s="1177">
        <v>0</v>
      </c>
      <c r="H266" s="1177">
        <v>0</v>
      </c>
    </row>
    <row r="267" spans="1:12">
      <c r="B267" s="1177">
        <v>551000</v>
      </c>
      <c r="C267" s="1177">
        <v>1618999</v>
      </c>
      <c r="E267" s="1177">
        <v>550000</v>
      </c>
      <c r="H267" s="1177">
        <f>A265-E267</f>
        <v>-550000</v>
      </c>
      <c r="L267" s="1231"/>
    </row>
    <row r="268" spans="1:12">
      <c r="B268" s="1177">
        <v>1619000</v>
      </c>
      <c r="C268" s="1177">
        <v>1619999</v>
      </c>
      <c r="E268" s="1177">
        <v>1069000</v>
      </c>
      <c r="H268" s="1177">
        <f>E268</f>
        <v>1069000</v>
      </c>
      <c r="L268" s="1231"/>
    </row>
    <row r="269" spans="1:12">
      <c r="B269" s="1177">
        <v>1620000</v>
      </c>
      <c r="C269" s="1177">
        <v>1621999</v>
      </c>
      <c r="E269" s="1177">
        <v>1070000</v>
      </c>
      <c r="H269" s="1177">
        <f>E269</f>
        <v>1070000</v>
      </c>
      <c r="L269" s="1231"/>
    </row>
    <row r="270" spans="1:12">
      <c r="B270" s="1177">
        <v>1622000</v>
      </c>
      <c r="C270" s="1177">
        <v>1623999</v>
      </c>
      <c r="E270" s="1177">
        <v>1072000</v>
      </c>
      <c r="H270" s="1177">
        <f>E270</f>
        <v>1072000</v>
      </c>
      <c r="L270" s="1231"/>
    </row>
    <row r="271" spans="1:12">
      <c r="B271" s="1177">
        <v>1624000</v>
      </c>
      <c r="C271" s="1177">
        <v>1627999</v>
      </c>
      <c r="E271" s="1177">
        <v>1074000</v>
      </c>
      <c r="H271" s="1177">
        <f>E271</f>
        <v>1074000</v>
      </c>
      <c r="L271" s="1231"/>
    </row>
    <row r="272" spans="1:12">
      <c r="B272" s="1177">
        <v>1628000</v>
      </c>
      <c r="C272" s="1177">
        <v>1799999</v>
      </c>
      <c r="D272" s="1177">
        <v>4</v>
      </c>
      <c r="E272" s="1215">
        <v>2.4</v>
      </c>
      <c r="F272" s="1177">
        <v>100000</v>
      </c>
      <c r="H272" s="1177">
        <f>ROUNDDOWN(A265/D272,-3)*E272-F272</f>
        <v>-100000</v>
      </c>
      <c r="L272" s="1231"/>
    </row>
    <row r="273" spans="1:12">
      <c r="B273" s="1177">
        <v>1800000</v>
      </c>
      <c r="C273" s="1177">
        <v>3599999</v>
      </c>
      <c r="D273" s="1177">
        <v>4</v>
      </c>
      <c r="E273" s="1215">
        <v>2.8</v>
      </c>
      <c r="F273" s="1177">
        <v>80000</v>
      </c>
      <c r="H273" s="1177">
        <f>ROUNDDOWN(A265/D273,-3)*E273-F273</f>
        <v>-80000</v>
      </c>
      <c r="L273" s="1231"/>
    </row>
    <row r="274" spans="1:12">
      <c r="B274" s="1177">
        <v>3600000</v>
      </c>
      <c r="C274" s="1177">
        <v>6599999</v>
      </c>
      <c r="D274" s="1177">
        <v>4</v>
      </c>
      <c r="E274" s="1215">
        <v>3.2</v>
      </c>
      <c r="F274" s="1177">
        <v>440000</v>
      </c>
      <c r="H274" s="1177">
        <f>ROUNDDOWN(A265/D274,-3)*E274-F274</f>
        <v>-440000</v>
      </c>
      <c r="L274" s="1231"/>
    </row>
    <row r="275" spans="1:12">
      <c r="B275" s="1177">
        <v>6600000</v>
      </c>
      <c r="C275" s="1177">
        <v>8499999</v>
      </c>
      <c r="D275" s="1212">
        <v>0.9</v>
      </c>
      <c r="E275" s="1177">
        <v>1100000</v>
      </c>
      <c r="H275" s="1177">
        <f>A265*D275-E275</f>
        <v>-1100000</v>
      </c>
      <c r="L275" s="1231"/>
    </row>
    <row r="276" spans="1:12">
      <c r="B276" s="1177">
        <v>8500000</v>
      </c>
      <c r="D276" s="1212"/>
      <c r="E276" s="1177">
        <v>1950000</v>
      </c>
      <c r="H276" s="1177">
        <f>A265-E276</f>
        <v>-1950000</v>
      </c>
      <c r="L276" s="1231"/>
    </row>
    <row r="278" spans="1:12">
      <c r="A278" s="1181" t="s">
        <v>420</v>
      </c>
    </row>
    <row r="279" spans="1:12">
      <c r="A279" s="1181" t="s">
        <v>374</v>
      </c>
      <c r="B279" s="1199" t="s">
        <v>162</v>
      </c>
      <c r="C279" s="1199"/>
      <c r="I279" s="1177" t="s">
        <v>395</v>
      </c>
    </row>
    <row r="280" spans="1:12">
      <c r="A280" s="1185">
        <f>市府民税申告書!AK99</f>
        <v>0</v>
      </c>
      <c r="B280" s="1199" t="s">
        <v>41</v>
      </c>
      <c r="C280" s="1199" t="s">
        <v>248</v>
      </c>
      <c r="H280" s="1177" t="s">
        <v>379</v>
      </c>
      <c r="I280" s="1176" t="s">
        <v>397</v>
      </c>
      <c r="J280" s="1207">
        <f>G211</f>
        <v>0</v>
      </c>
    </row>
    <row r="281" spans="1:12">
      <c r="A281" s="1186" t="s">
        <v>184</v>
      </c>
      <c r="B281" s="1177">
        <v>0</v>
      </c>
      <c r="C281" s="1177">
        <v>3300000</v>
      </c>
      <c r="E281" s="1177">
        <v>1100000</v>
      </c>
      <c r="H281" s="1177">
        <f>A280-E281</f>
        <v>-1100000</v>
      </c>
      <c r="I281" s="1176" t="s">
        <v>232</v>
      </c>
      <c r="J281" s="1214">
        <f>B3</f>
        <v>44562</v>
      </c>
    </row>
    <row r="282" spans="1:12">
      <c r="A282" s="1186"/>
      <c r="B282" s="1177">
        <v>3300000</v>
      </c>
      <c r="C282" s="1177">
        <v>4100000</v>
      </c>
      <c r="D282" s="1212">
        <v>0.75</v>
      </c>
      <c r="E282" s="1177">
        <v>275000</v>
      </c>
      <c r="H282" s="1177">
        <f>A280*D282-E282</f>
        <v>-275000</v>
      </c>
      <c r="I282" s="1176" t="s">
        <v>140</v>
      </c>
      <c r="J282" s="1177">
        <f>DATEDIF(J280,J281,"Y")</f>
        <v>122</v>
      </c>
    </row>
    <row r="283" spans="1:12">
      <c r="A283" s="1186"/>
      <c r="B283" s="1177">
        <v>4100000</v>
      </c>
      <c r="C283" s="1177">
        <v>7700000</v>
      </c>
      <c r="D283" s="1212">
        <v>0.85</v>
      </c>
      <c r="E283" s="1177">
        <v>685000</v>
      </c>
      <c r="H283" s="1177">
        <f>A280*D283-E283</f>
        <v>-685000</v>
      </c>
    </row>
    <row r="284" spans="1:12">
      <c r="A284" s="1186"/>
      <c r="B284" s="1177">
        <v>7700000</v>
      </c>
      <c r="D284" s="1212">
        <v>0.95</v>
      </c>
      <c r="E284" s="1177">
        <v>1455000</v>
      </c>
      <c r="H284" s="1177">
        <f>A280*D284-E284</f>
        <v>-1455000</v>
      </c>
      <c r="I284" s="1206" t="s">
        <v>398</v>
      </c>
    </row>
    <row r="285" spans="1:12">
      <c r="A285" s="1186" t="s">
        <v>30</v>
      </c>
      <c r="B285" s="1177">
        <v>0</v>
      </c>
      <c r="C285" s="1177">
        <v>1300000</v>
      </c>
      <c r="D285" s="1212"/>
      <c r="E285" s="1177">
        <v>600000</v>
      </c>
      <c r="H285" s="1177">
        <f>A280-E285</f>
        <v>-600000</v>
      </c>
      <c r="I285" s="1176" t="s">
        <v>184</v>
      </c>
      <c r="J285" s="1176" t="s">
        <v>358</v>
      </c>
    </row>
    <row r="286" spans="1:12">
      <c r="A286" s="1186"/>
      <c r="B286" s="1177">
        <v>1300000</v>
      </c>
      <c r="C286" s="1177">
        <v>4100000</v>
      </c>
      <c r="D286" s="1212">
        <v>0.75</v>
      </c>
      <c r="E286" s="1177">
        <v>275000</v>
      </c>
      <c r="H286" s="1177">
        <f>A280*D286-E286</f>
        <v>-275000</v>
      </c>
      <c r="I286" s="1176" t="s">
        <v>74</v>
      </c>
      <c r="J286" s="1176" t="s">
        <v>135</v>
      </c>
    </row>
    <row r="287" spans="1:12">
      <c r="A287" s="1186"/>
      <c r="B287" s="1177">
        <v>4100000</v>
      </c>
      <c r="C287" s="1177">
        <v>7700000</v>
      </c>
      <c r="D287" s="1212">
        <v>0.85</v>
      </c>
      <c r="E287" s="1177">
        <v>685000</v>
      </c>
      <c r="H287" s="1177">
        <f>A280*D287-E287</f>
        <v>-685000</v>
      </c>
      <c r="I287" s="1185">
        <f>IF(A280=0,0,VLOOKUP(A280,B281:H284,7,TRUE))</f>
        <v>0</v>
      </c>
      <c r="J287" s="1185">
        <f>IF(A280=0,,VLOOKUP(A280,B285:H288,7,TRUE))</f>
        <v>0</v>
      </c>
    </row>
    <row r="288" spans="1:12">
      <c r="A288" s="1186"/>
      <c r="B288" s="1177">
        <v>7700000</v>
      </c>
      <c r="D288" s="1212">
        <v>0.95</v>
      </c>
      <c r="E288" s="1177">
        <v>1455000</v>
      </c>
      <c r="H288" s="1177">
        <f>A280*D288-E288</f>
        <v>-1455000</v>
      </c>
    </row>
    <row r="289" spans="1:10">
      <c r="I289" s="1177" t="s">
        <v>336</v>
      </c>
      <c r="J289" s="1185">
        <f>IF(J282&gt;=65,IF(I287&gt;0,I287,0),IF(J287&gt;0,J287,0))</f>
        <v>0</v>
      </c>
    </row>
    <row r="291" spans="1:10">
      <c r="A291" s="1181" t="s">
        <v>452</v>
      </c>
    </row>
    <row r="292" spans="1:10">
      <c r="A292" s="1181" t="s">
        <v>374</v>
      </c>
      <c r="J292" s="1177" t="s">
        <v>336</v>
      </c>
    </row>
    <row r="293" spans="1:10">
      <c r="A293" s="1194">
        <f>市府民税申告書!BE99</f>
        <v>0</v>
      </c>
      <c r="J293" s="1185">
        <f>A293</f>
        <v>0</v>
      </c>
    </row>
    <row r="295" spans="1:10">
      <c r="A295" s="1181" t="s">
        <v>316</v>
      </c>
    </row>
    <row r="296" spans="1:10">
      <c r="J296" s="1185">
        <f>J265+J289+J293</f>
        <v>0</v>
      </c>
    </row>
    <row r="299" spans="1:10">
      <c r="A299" s="1184" t="s">
        <v>430</v>
      </c>
      <c r="C299" s="1199" t="s">
        <v>140</v>
      </c>
      <c r="D299" s="1199"/>
      <c r="E299" s="1177" t="s">
        <v>109</v>
      </c>
    </row>
    <row r="300" spans="1:10">
      <c r="C300" s="1177" t="s">
        <v>41</v>
      </c>
      <c r="D300" s="1177" t="s">
        <v>122</v>
      </c>
    </row>
    <row r="301" spans="1:10">
      <c r="C301" s="1177">
        <v>0</v>
      </c>
      <c r="D301" s="1177">
        <v>15</v>
      </c>
      <c r="E301" s="1177" t="s">
        <v>42</v>
      </c>
    </row>
    <row r="302" spans="1:10">
      <c r="C302" s="1177">
        <v>16</v>
      </c>
      <c r="D302" s="1177">
        <v>18</v>
      </c>
      <c r="E302" s="1177" t="s">
        <v>142</v>
      </c>
      <c r="F302" s="1177">
        <v>330000</v>
      </c>
    </row>
    <row r="303" spans="1:10">
      <c r="C303" s="1177">
        <v>19</v>
      </c>
      <c r="D303" s="1177">
        <v>22</v>
      </c>
      <c r="E303" s="1177" t="s">
        <v>141</v>
      </c>
      <c r="F303" s="1177">
        <v>450000</v>
      </c>
    </row>
    <row r="304" spans="1:10">
      <c r="C304" s="1177">
        <v>23</v>
      </c>
      <c r="D304" s="1177">
        <v>69</v>
      </c>
      <c r="E304" s="1177" t="s">
        <v>142</v>
      </c>
      <c r="F304" s="1177">
        <v>330000</v>
      </c>
    </row>
    <row r="305" spans="1:11">
      <c r="C305" s="1177">
        <v>70</v>
      </c>
      <c r="E305" s="1177" t="s">
        <v>201</v>
      </c>
      <c r="F305" s="1177">
        <v>380000</v>
      </c>
    </row>
    <row r="306" spans="1:11">
      <c r="C306" s="1177">
        <v>70</v>
      </c>
      <c r="E306" s="1177" t="s">
        <v>215</v>
      </c>
      <c r="F306" s="1177">
        <v>450000</v>
      </c>
    </row>
    <row r="308" spans="1:11">
      <c r="C308" s="1176" t="s">
        <v>397</v>
      </c>
      <c r="D308" s="1176" t="s">
        <v>232</v>
      </c>
      <c r="E308" s="1176" t="s">
        <v>140</v>
      </c>
      <c r="F308" s="1176" t="s">
        <v>279</v>
      </c>
      <c r="G308" s="1176" t="s">
        <v>99</v>
      </c>
    </row>
    <row r="309" spans="1:11">
      <c r="B309" s="1176" t="s">
        <v>422</v>
      </c>
      <c r="C309" s="1207" t="str">
        <f>IF(市府民税申告書!AA103="","",IF(市府民税申告書!AA103="西暦",H309,計算!I309))</f>
        <v/>
      </c>
      <c r="D309" s="1214">
        <f t="shared" ref="D309:D314" si="3">$B$3</f>
        <v>44562</v>
      </c>
      <c r="E309" s="1177" t="str">
        <f t="shared" ref="E309:E314" si="4">IF(C309="","",DATEDIF(C309,D309,"Y"))</f>
        <v/>
      </c>
      <c r="F309" s="1193">
        <f>市府民税申告書!AQ103</f>
        <v>0</v>
      </c>
      <c r="G309" s="1193">
        <f>市府民税申告書!AZ103</f>
        <v>0</v>
      </c>
      <c r="H309" s="1207" t="e">
        <f>DATE(市府民税申告書!AE103,市府民税申告書!AI103,市府民税申告書!AM103)</f>
        <v>#NUM!</v>
      </c>
      <c r="I309" s="1207" t="e">
        <f>DATEVALUE(市府民税申告書!AA103&amp;市府民税申告書!AE103&amp;"年"&amp;市府民税申告書!AI103&amp;"月"&amp;市府民税申告書!AM103&amp;"日")</f>
        <v>#VALUE!</v>
      </c>
    </row>
    <row r="310" spans="1:11">
      <c r="B310" s="1176" t="s">
        <v>297</v>
      </c>
      <c r="C310" s="1207" t="str">
        <f>IF(市府民税申告書!AA109="","",IF(市府民税申告書!AA109="西暦",H310,計算!I310))</f>
        <v/>
      </c>
      <c r="D310" s="1214">
        <f t="shared" si="3"/>
        <v>44562</v>
      </c>
      <c r="E310" s="1177" t="str">
        <f t="shared" si="4"/>
        <v/>
      </c>
      <c r="F310" s="1193">
        <f>市府民税申告書!AQ109</f>
        <v>0</v>
      </c>
      <c r="G310" s="1193">
        <f>市府民税申告書!AZ109</f>
        <v>0</v>
      </c>
      <c r="H310" s="1207" t="e">
        <f>DATE(市府民税申告書!AE109,市府民税申告書!AI109,市府民税申告書!AM109)</f>
        <v>#NUM!</v>
      </c>
      <c r="I310" s="1207" t="e">
        <f>DATEVALUE(市府民税申告書!AA109&amp;市府民税申告書!AE109&amp;"年"&amp;市府民税申告書!AI109&amp;"月"&amp;市府民税申告書!AM109&amp;"日")</f>
        <v>#VALUE!</v>
      </c>
    </row>
    <row r="311" spans="1:11">
      <c r="B311" s="1176" t="s">
        <v>206</v>
      </c>
      <c r="C311" s="1207" t="str">
        <f>IF(市府民税申告書!AA115="","",IF(市府民税申告書!AA115="西暦",H311,計算!I311))</f>
        <v/>
      </c>
      <c r="D311" s="1214">
        <f t="shared" si="3"/>
        <v>44562</v>
      </c>
      <c r="E311" s="1177" t="str">
        <f t="shared" si="4"/>
        <v/>
      </c>
      <c r="F311" s="1193">
        <f>市府民税申告書!AQ115</f>
        <v>0</v>
      </c>
      <c r="G311" s="1193">
        <f>市府民税申告書!AZ115</f>
        <v>0</v>
      </c>
      <c r="H311" s="1207" t="e">
        <f>DATE(市府民税申告書!AE115,市府民税申告書!AI115,市府民税申告書!AM115)</f>
        <v>#NUM!</v>
      </c>
      <c r="I311" s="1207" t="e">
        <f>DATEVALUE(市府民税申告書!AA115&amp;市府民税申告書!AE115&amp;"年"&amp;市府民税申告書!AI115&amp;"月"&amp;市府民税申告書!AM115&amp;"日")</f>
        <v>#VALUE!</v>
      </c>
    </row>
    <row r="312" spans="1:11">
      <c r="A312" s="1190" t="s">
        <v>134</v>
      </c>
      <c r="B312" s="1176" t="s">
        <v>426</v>
      </c>
      <c r="C312" s="1207" t="str">
        <f>IF(市府民税申告書!AA121="","",IF(市府民税申告書!AA121="西暦",H312,計算!I312))</f>
        <v/>
      </c>
      <c r="D312" s="1214">
        <f t="shared" si="3"/>
        <v>44562</v>
      </c>
      <c r="E312" s="1177" t="str">
        <f t="shared" si="4"/>
        <v/>
      </c>
      <c r="F312" s="1193">
        <f>市府民税申告書!AQ121</f>
        <v>0</v>
      </c>
      <c r="G312" s="1193">
        <f>市府民税申告書!AZ121</f>
        <v>0</v>
      </c>
      <c r="H312" s="1207" t="e">
        <f>DATE(市府民税申告書!AE121,市府民税申告書!AI121,市府民税申告書!AM121)</f>
        <v>#NUM!</v>
      </c>
      <c r="I312" s="1207" t="e">
        <f>DATEVALUE(市府民税申告書!AA121&amp;市府民税申告書!AE121&amp;"年"&amp;市府民税申告書!AI121&amp;"月"&amp;市府民税申告書!AM121&amp;"日")</f>
        <v>#VALUE!</v>
      </c>
    </row>
    <row r="313" spans="1:11">
      <c r="B313" s="1176" t="s">
        <v>113</v>
      </c>
      <c r="C313" s="1207" t="e">
        <f>IF(#REF!="","",IF(#REF!="西暦",H313,計算!I313))</f>
        <v>#REF!</v>
      </c>
      <c r="D313" s="1214">
        <f t="shared" si="3"/>
        <v>44562</v>
      </c>
      <c r="E313" s="1177" t="e">
        <f t="shared" si="4"/>
        <v>#REF!</v>
      </c>
      <c r="F313" s="1193" t="e">
        <f>#REF!</f>
        <v>#REF!</v>
      </c>
      <c r="G313" s="1193">
        <f>市府民税申告書!EX116</f>
        <v>0</v>
      </c>
      <c r="H313" s="1207" t="e">
        <f>DATE(#REF!,#REF!,#REF!)</f>
        <v>#REF!</v>
      </c>
      <c r="I313" s="1207" t="e">
        <f>DATEVALUE(#REF!&amp;#REF!&amp;"年"&amp;#REF!&amp;"月"&amp;#REF!&amp;"日")</f>
        <v>#REF!</v>
      </c>
    </row>
    <row r="314" spans="1:11">
      <c r="B314" s="1176" t="s">
        <v>200</v>
      </c>
      <c r="C314" s="1207" t="e">
        <f>IF(#REF!="","",IF(#REF!="西暦",H314,計算!I314))</f>
        <v>#REF!</v>
      </c>
      <c r="D314" s="1214">
        <f t="shared" si="3"/>
        <v>44562</v>
      </c>
      <c r="E314" s="1177" t="e">
        <f t="shared" si="4"/>
        <v>#REF!</v>
      </c>
      <c r="F314" s="1193" t="e">
        <f>#REF!</f>
        <v>#REF!</v>
      </c>
      <c r="G314" s="1193" t="e">
        <f>#REF!</f>
        <v>#REF!</v>
      </c>
      <c r="H314" s="1207" t="e">
        <f>DATE(#REF!,#REF!,#REF!)</f>
        <v>#REF!</v>
      </c>
      <c r="I314" s="1207" t="e">
        <f>DATEVALUE(#REF!&amp;#REF!&amp;"年"&amp;#REF!&amp;"月"&amp;#REF!&amp;"日")</f>
        <v>#REF!</v>
      </c>
    </row>
    <row r="316" spans="1:11">
      <c r="C316" s="1177" t="s">
        <v>222</v>
      </c>
      <c r="D316" s="1177" t="s">
        <v>189</v>
      </c>
      <c r="E316" s="1177" t="s">
        <v>425</v>
      </c>
      <c r="F316" s="1177" t="s">
        <v>150</v>
      </c>
      <c r="G316" s="1177"/>
      <c r="H316" s="1181"/>
      <c r="I316" s="1177" t="s">
        <v>131</v>
      </c>
    </row>
    <row r="317" spans="1:11">
      <c r="B317" s="1176" t="s">
        <v>422</v>
      </c>
      <c r="C317" s="1176" t="str">
        <f t="shared" ref="C317:C322" si="5">IF(E309="","",VLOOKUP(E309,$C$301:$E$305,3,1))</f>
        <v/>
      </c>
      <c r="D317" s="1177">
        <f t="shared" ref="D317:D322" si="6">IF(OR(F309="父",F309="母",F309="祖父",F309="祖母",F309="曽祖父",F309="曽祖母"),1,0)</f>
        <v>0</v>
      </c>
      <c r="E317" s="1176" t="str">
        <f t="shared" ref="E317:E322" si="7">IF(AND(C317=$E$305,G309="同居",D317=1),$E$306,C317)</f>
        <v/>
      </c>
      <c r="F317" s="1177" t="str">
        <f t="shared" ref="F317:F322" si="8">IF(E317="","",VLOOKUP(E317,$E$301:$F$306,2,0))</f>
        <v/>
      </c>
      <c r="G317" s="1177"/>
      <c r="H317" s="1181"/>
      <c r="I317" s="1177" t="str">
        <f>IF(AND(E317=0,E317=""),"",E317)</f>
        <v/>
      </c>
    </row>
    <row r="318" spans="1:11">
      <c r="B318" s="1176" t="s">
        <v>297</v>
      </c>
      <c r="C318" s="1176" t="str">
        <f t="shared" si="5"/>
        <v/>
      </c>
      <c r="D318" s="1177">
        <f t="shared" si="6"/>
        <v>0</v>
      </c>
      <c r="E318" s="1176" t="str">
        <f t="shared" si="7"/>
        <v/>
      </c>
      <c r="F318" s="1177" t="str">
        <f t="shared" si="8"/>
        <v/>
      </c>
      <c r="G318" s="1177"/>
      <c r="H318" s="1181"/>
      <c r="I318" s="1177" t="str">
        <f>IF(OR(E318=0,E318=""),"",E318)</f>
        <v/>
      </c>
    </row>
    <row r="319" spans="1:11">
      <c r="B319" s="1176" t="s">
        <v>206</v>
      </c>
      <c r="C319" s="1176" t="str">
        <f t="shared" si="5"/>
        <v/>
      </c>
      <c r="D319" s="1177">
        <f t="shared" si="6"/>
        <v>0</v>
      </c>
      <c r="E319" s="1176" t="str">
        <f t="shared" si="7"/>
        <v/>
      </c>
      <c r="F319" s="1177" t="str">
        <f t="shared" si="8"/>
        <v/>
      </c>
      <c r="G319" s="1177" t="s">
        <v>366</v>
      </c>
      <c r="H319" s="1177" t="e">
        <f>SUM(F317:F322)</f>
        <v>#REF!</v>
      </c>
      <c r="I319" s="1177" t="str">
        <f>IF(AND(E319=0,E319=""),"",E319)</f>
        <v/>
      </c>
      <c r="J319" s="1177" t="s">
        <v>453</v>
      </c>
      <c r="K319" s="1210" t="e">
        <f>H319</f>
        <v>#REF!</v>
      </c>
    </row>
    <row r="320" spans="1:11">
      <c r="A320" s="1190" t="s">
        <v>134</v>
      </c>
      <c r="B320" s="1176" t="s">
        <v>426</v>
      </c>
      <c r="C320" s="1176" t="str">
        <f t="shared" si="5"/>
        <v/>
      </c>
      <c r="D320" s="1177">
        <f t="shared" si="6"/>
        <v>0</v>
      </c>
      <c r="E320" s="1176" t="str">
        <f t="shared" si="7"/>
        <v/>
      </c>
      <c r="F320" s="1177" t="str">
        <f t="shared" si="8"/>
        <v/>
      </c>
      <c r="G320" s="1177" t="s">
        <v>44</v>
      </c>
      <c r="H320" s="1177">
        <f>COUNTIF(C317:C322,"年少")</f>
        <v>0</v>
      </c>
      <c r="I320" s="1177" t="str">
        <f>IF(AND(E320=0,E320=""),"",E320)</f>
        <v/>
      </c>
    </row>
    <row r="321" spans="1:11">
      <c r="B321" s="1176" t="s">
        <v>113</v>
      </c>
      <c r="C321" s="1176" t="e">
        <f t="shared" si="5"/>
        <v>#REF!</v>
      </c>
      <c r="D321" s="1177" t="e">
        <f t="shared" si="6"/>
        <v>#REF!</v>
      </c>
      <c r="E321" s="1176" t="e">
        <f t="shared" si="7"/>
        <v>#REF!</v>
      </c>
      <c r="F321" s="1177" t="e">
        <f t="shared" si="8"/>
        <v>#REF!</v>
      </c>
      <c r="G321" s="1177"/>
      <c r="I321" s="1177" t="e">
        <f>IF(AND(E321=0,E321=""),"",E321)</f>
        <v>#REF!</v>
      </c>
    </row>
    <row r="322" spans="1:11">
      <c r="B322" s="1176" t="s">
        <v>200</v>
      </c>
      <c r="C322" s="1176" t="e">
        <f t="shared" si="5"/>
        <v>#REF!</v>
      </c>
      <c r="D322" s="1177" t="e">
        <f t="shared" si="6"/>
        <v>#REF!</v>
      </c>
      <c r="E322" s="1176" t="e">
        <f t="shared" si="7"/>
        <v>#REF!</v>
      </c>
      <c r="F322" s="1177" t="e">
        <f t="shared" si="8"/>
        <v>#REF!</v>
      </c>
      <c r="G322" s="1177"/>
      <c r="I322" s="1177" t="e">
        <f>IF(AND(E322=0,E322=""),"",E322)</f>
        <v>#REF!</v>
      </c>
    </row>
    <row r="326" spans="1:11">
      <c r="A326" s="1184" t="s">
        <v>155</v>
      </c>
      <c r="B326" s="1177">
        <v>430000</v>
      </c>
      <c r="J326" s="1177" t="s">
        <v>454</v>
      </c>
      <c r="K326" s="1210">
        <f>B326</f>
        <v>430000</v>
      </c>
    </row>
    <row r="328" spans="1:11">
      <c r="A328" s="1182" t="s">
        <v>241</v>
      </c>
      <c r="B328" s="1204"/>
      <c r="C328" s="1204"/>
      <c r="D328" s="1204"/>
      <c r="E328" s="1204"/>
      <c r="F328" s="1204"/>
      <c r="G328" s="1182"/>
      <c r="H328" s="1204"/>
      <c r="I328" s="1204"/>
      <c r="J328" s="1204"/>
      <c r="K328" s="1204" t="e">
        <f>K334+K337</f>
        <v>#REF!</v>
      </c>
    </row>
    <row r="330" spans="1:11">
      <c r="B330" s="1177" t="s">
        <v>227</v>
      </c>
      <c r="C330" s="1185">
        <f>K6</f>
        <v>0</v>
      </c>
    </row>
    <row r="331" spans="1:11">
      <c r="B331" s="1177" t="s">
        <v>330</v>
      </c>
      <c r="C331" s="1185" t="e">
        <f>K68</f>
        <v>#REF!</v>
      </c>
    </row>
    <row r="333" spans="1:11">
      <c r="B333" s="1203" t="s">
        <v>421</v>
      </c>
      <c r="C333" s="1210" t="e">
        <f>IF(C330&lt;C331,0,ROUNDDOWN(C330-C331,-3))</f>
        <v>#REF!</v>
      </c>
      <c r="E333" s="1177" t="s">
        <v>393</v>
      </c>
      <c r="F333" s="1209">
        <v>0.1</v>
      </c>
    </row>
    <row r="334" spans="1:11">
      <c r="E334" s="1176" t="s">
        <v>263</v>
      </c>
      <c r="F334" s="1209">
        <v>6.e-002</v>
      </c>
      <c r="J334" s="1177" t="s">
        <v>84</v>
      </c>
      <c r="K334" s="1210" t="e">
        <f>K335+K336</f>
        <v>#REF!</v>
      </c>
    </row>
    <row r="335" spans="1:11">
      <c r="E335" s="1176" t="s">
        <v>125</v>
      </c>
      <c r="F335" s="1209">
        <v>4.e-002</v>
      </c>
      <c r="J335" s="1176" t="s">
        <v>263</v>
      </c>
      <c r="K335" s="1210" t="e">
        <f>C333*F334</f>
        <v>#REF!</v>
      </c>
    </row>
    <row r="336" spans="1:11">
      <c r="J336" s="1176" t="s">
        <v>125</v>
      </c>
      <c r="K336" s="1210" t="e">
        <f>C333*F335</f>
        <v>#REF!</v>
      </c>
    </row>
    <row r="337" spans="1:11">
      <c r="C337" s="1177" t="s">
        <v>299</v>
      </c>
      <c r="D337" s="1177">
        <f>K6</f>
        <v>0</v>
      </c>
      <c r="G337" s="1181" t="s">
        <v>159</v>
      </c>
      <c r="H337" s="1177" t="str">
        <f>IF(D337&lt;=D338,"○","×")</f>
        <v>○</v>
      </c>
      <c r="J337" s="1206" t="s">
        <v>365</v>
      </c>
      <c r="K337" s="1210">
        <f>K338+K339</f>
        <v>0</v>
      </c>
    </row>
    <row r="338" spans="1:11">
      <c r="C338" s="1177" t="s">
        <v>132</v>
      </c>
      <c r="D338" s="1177">
        <f>C340*(D340+E340+1)+F340</f>
        <v>910000</v>
      </c>
      <c r="J338" s="1176" t="s">
        <v>263</v>
      </c>
      <c r="K338" s="1210">
        <f>IF(H337="×",3500,0)</f>
        <v>0</v>
      </c>
    </row>
    <row r="339" spans="1:11">
      <c r="C339" s="1177" t="s">
        <v>269</v>
      </c>
      <c r="D339" s="1177" t="s">
        <v>440</v>
      </c>
      <c r="E339" s="1177" t="s">
        <v>363</v>
      </c>
      <c r="F339" s="1177" t="s">
        <v>10</v>
      </c>
      <c r="J339" s="1176" t="s">
        <v>125</v>
      </c>
      <c r="K339" s="1210">
        <f>IF(H337="×",1800,0)</f>
        <v>0</v>
      </c>
    </row>
    <row r="340" spans="1:11">
      <c r="C340" s="1177">
        <v>350000</v>
      </c>
      <c r="D340" s="1177">
        <f>IF(K212&gt;0,1,0)</f>
        <v>0</v>
      </c>
      <c r="E340" s="1177">
        <f>COUNTA(#REF!)</f>
        <v>1</v>
      </c>
      <c r="F340" s="1177">
        <f>IF(OR(D340&gt;0,E340&gt;0),210000,0)</f>
        <v>210000</v>
      </c>
    </row>
    <row r="343" spans="1:11">
      <c r="A343" s="1182" t="s">
        <v>11</v>
      </c>
      <c r="B343" s="1204"/>
      <c r="C343" s="1204"/>
      <c r="D343" s="1204"/>
      <c r="E343" s="1204"/>
      <c r="F343" s="1204"/>
      <c r="G343" s="1182"/>
      <c r="H343" s="1204"/>
      <c r="I343" s="1204"/>
      <c r="J343" s="1204"/>
      <c r="K343" s="1204" t="e">
        <f>K367+K383+K390+K400</f>
        <v>#REF!</v>
      </c>
    </row>
    <row r="345" spans="1:11">
      <c r="A345" s="1184" t="s">
        <v>323</v>
      </c>
      <c r="C345" s="1177" t="s">
        <v>181</v>
      </c>
      <c r="G345" s="1181" t="s">
        <v>456</v>
      </c>
      <c r="H345" s="1177" t="s">
        <v>349</v>
      </c>
    </row>
    <row r="346" spans="1:11">
      <c r="C346" s="1199" t="s">
        <v>412</v>
      </c>
      <c r="D346" s="1176" t="s">
        <v>142</v>
      </c>
      <c r="E346" s="1177">
        <v>10000</v>
      </c>
      <c r="G346" s="1181">
        <f>COUNTIF(E176:E183,D346)</f>
        <v>0</v>
      </c>
      <c r="H346" s="1177">
        <f t="shared" ref="H346:H361" si="9">E346*G346</f>
        <v>0</v>
      </c>
    </row>
    <row r="347" spans="1:11">
      <c r="C347" s="1199"/>
      <c r="D347" s="1176" t="s">
        <v>37</v>
      </c>
      <c r="E347" s="1177">
        <v>100000</v>
      </c>
      <c r="G347" s="1181">
        <f>COUNTIF(E176:E183,D347)</f>
        <v>0</v>
      </c>
      <c r="H347" s="1177">
        <f t="shared" si="9"/>
        <v>0</v>
      </c>
    </row>
    <row r="348" spans="1:11">
      <c r="A348" s="1181" t="s">
        <v>421</v>
      </c>
      <c r="C348" s="1199"/>
      <c r="D348" s="1176" t="s">
        <v>300</v>
      </c>
      <c r="E348" s="1177">
        <v>220000</v>
      </c>
      <c r="G348" s="1181">
        <f>COUNTIF(E176:E183,D348)</f>
        <v>0</v>
      </c>
      <c r="H348" s="1177">
        <f t="shared" si="9"/>
        <v>0</v>
      </c>
    </row>
    <row r="349" spans="1:11">
      <c r="A349" s="1185" t="e">
        <f>C333</f>
        <v>#REF!</v>
      </c>
      <c r="C349" s="1199" t="s">
        <v>218</v>
      </c>
      <c r="D349" s="1176" t="s">
        <v>455</v>
      </c>
      <c r="E349" s="1177">
        <v>10000</v>
      </c>
      <c r="G349" s="1181">
        <f>COUNTIF($A$200,D349)</f>
        <v>0</v>
      </c>
      <c r="H349" s="1177">
        <f t="shared" si="9"/>
        <v>0</v>
      </c>
    </row>
    <row r="350" spans="1:11">
      <c r="C350" s="1199"/>
      <c r="D350" s="1176" t="s">
        <v>457</v>
      </c>
      <c r="E350" s="1177">
        <v>50000</v>
      </c>
      <c r="G350" s="1181">
        <f>COUNTIF($A$200,D350)</f>
        <v>0</v>
      </c>
      <c r="H350" s="1177">
        <f t="shared" si="9"/>
        <v>0</v>
      </c>
    </row>
    <row r="351" spans="1:11">
      <c r="A351" s="1177">
        <v>2000000</v>
      </c>
      <c r="B351" s="1177" t="s">
        <v>406</v>
      </c>
      <c r="C351" s="1199" t="s">
        <v>237</v>
      </c>
      <c r="D351" s="1176" t="s">
        <v>458</v>
      </c>
      <c r="E351" s="1177">
        <v>10000</v>
      </c>
      <c r="G351" s="1181">
        <f>COUNTIF($A$200,D351)</f>
        <v>0</v>
      </c>
      <c r="H351" s="1177">
        <f t="shared" si="9"/>
        <v>0</v>
      </c>
    </row>
    <row r="352" spans="1:11">
      <c r="B352" s="1177" t="e">
        <f>IF(A349&lt;=2000000,"200万以下","200万超")</f>
        <v>#REF!</v>
      </c>
      <c r="C352" s="1199" t="s">
        <v>445</v>
      </c>
      <c r="D352" s="1176" t="s">
        <v>445</v>
      </c>
      <c r="E352" s="1177">
        <v>10000</v>
      </c>
      <c r="G352" s="1181">
        <f>COUNTIF(A205,D352)</f>
        <v>0</v>
      </c>
      <c r="H352" s="1177">
        <f t="shared" si="9"/>
        <v>0</v>
      </c>
    </row>
    <row r="353" spans="3:11">
      <c r="C353" s="1199" t="s">
        <v>265</v>
      </c>
      <c r="D353" s="1176" t="s">
        <v>142</v>
      </c>
      <c r="E353" s="1177">
        <v>50000</v>
      </c>
      <c r="G353" s="1181">
        <f>COUNTIF(K212,C211)</f>
        <v>0</v>
      </c>
      <c r="H353" s="1177">
        <f t="shared" si="9"/>
        <v>0</v>
      </c>
    </row>
    <row r="354" spans="3:11">
      <c r="C354" s="1199"/>
      <c r="D354" s="1176" t="s">
        <v>201</v>
      </c>
      <c r="E354" s="1177">
        <v>100000</v>
      </c>
      <c r="G354" s="1181">
        <f>COUNTIF(K212,D211)</f>
        <v>0</v>
      </c>
      <c r="H354" s="1177">
        <f t="shared" si="9"/>
        <v>0</v>
      </c>
    </row>
    <row r="355" spans="3:11">
      <c r="C355" s="1199" t="s">
        <v>112</v>
      </c>
      <c r="D355" s="1176" t="s">
        <v>142</v>
      </c>
      <c r="E355" s="1177">
        <v>50000</v>
      </c>
      <c r="G355" s="1181">
        <f>COUNTIF($I$317:$I$322,D355)</f>
        <v>0</v>
      </c>
      <c r="H355" s="1177">
        <f t="shared" si="9"/>
        <v>0</v>
      </c>
    </row>
    <row r="356" spans="3:11">
      <c r="C356" s="1199"/>
      <c r="D356" s="1176" t="s">
        <v>141</v>
      </c>
      <c r="E356" s="1177">
        <v>180000</v>
      </c>
      <c r="G356" s="1181">
        <f>COUNTIF($I$317:$I$322,D356)</f>
        <v>0</v>
      </c>
      <c r="H356" s="1177">
        <f t="shared" si="9"/>
        <v>0</v>
      </c>
    </row>
    <row r="357" spans="3:11">
      <c r="C357" s="1199"/>
      <c r="D357" s="1176" t="s">
        <v>201</v>
      </c>
      <c r="E357" s="1177">
        <v>100000</v>
      </c>
      <c r="G357" s="1181">
        <f>COUNTIF($I$317:$I$322,D357)</f>
        <v>0</v>
      </c>
      <c r="H357" s="1177">
        <f t="shared" si="9"/>
        <v>0</v>
      </c>
    </row>
    <row r="358" spans="3:11">
      <c r="C358" s="1199"/>
      <c r="D358" s="1176" t="s">
        <v>215</v>
      </c>
      <c r="E358" s="1177">
        <v>130000</v>
      </c>
      <c r="G358" s="1181">
        <f>COUNTIF($I$317:$I$322,D358)</f>
        <v>0</v>
      </c>
      <c r="H358" s="1177">
        <f t="shared" si="9"/>
        <v>0</v>
      </c>
    </row>
    <row r="359" spans="3:11">
      <c r="C359" s="1199" t="s">
        <v>348</v>
      </c>
      <c r="D359" s="1176" t="s">
        <v>459</v>
      </c>
      <c r="E359" s="1177">
        <v>50000</v>
      </c>
      <c r="G359" s="1181">
        <f>IF(AND(H223&gt;380000,H223&lt;400000),1,0)</f>
        <v>0</v>
      </c>
      <c r="H359" s="1177">
        <f t="shared" si="9"/>
        <v>0</v>
      </c>
    </row>
    <row r="360" spans="3:11">
      <c r="C360" s="1199"/>
      <c r="D360" s="1176" t="s">
        <v>12</v>
      </c>
      <c r="E360" s="1177">
        <v>30000</v>
      </c>
      <c r="G360" s="1181">
        <f>IF(AND(H223&gt;400000,H223&lt;450000),1,0)</f>
        <v>0</v>
      </c>
      <c r="H360" s="1177">
        <f t="shared" si="9"/>
        <v>0</v>
      </c>
    </row>
    <row r="361" spans="3:11">
      <c r="C361" s="1199" t="s">
        <v>269</v>
      </c>
      <c r="D361" s="1199"/>
      <c r="E361" s="1177">
        <v>50000</v>
      </c>
      <c r="G361" s="1181">
        <v>1</v>
      </c>
      <c r="H361" s="1177">
        <f t="shared" si="9"/>
        <v>50000</v>
      </c>
    </row>
    <row r="363" spans="3:11">
      <c r="F363" s="1177" t="s">
        <v>366</v>
      </c>
      <c r="G363" s="1181">
        <f>SUM(G346:G361)</f>
        <v>1</v>
      </c>
      <c r="H363" s="1177">
        <f>SUM(H346:H361)</f>
        <v>50000</v>
      </c>
    </row>
    <row r="365" spans="3:11">
      <c r="C365" s="1177" t="s">
        <v>378</v>
      </c>
      <c r="D365" s="1181" t="s">
        <v>421</v>
      </c>
      <c r="E365" s="1181" t="s">
        <v>260</v>
      </c>
      <c r="F365" s="1177" t="s">
        <v>167</v>
      </c>
      <c r="H365" s="1177" t="s">
        <v>323</v>
      </c>
    </row>
    <row r="366" spans="3:11">
      <c r="C366" s="1177" t="s">
        <v>274</v>
      </c>
      <c r="D366" s="1177" t="e">
        <f>IF(A349&lt;=A351,A349,"")</f>
        <v>#REF!</v>
      </c>
      <c r="E366" s="1177" t="e">
        <f>IF(D366="","",H363)</f>
        <v>#REF!</v>
      </c>
      <c r="F366" s="1177" t="e">
        <f>IF(D366&gt;=E366,E366,D366)</f>
        <v>#REF!</v>
      </c>
      <c r="G366" s="1209">
        <v>5.e-002</v>
      </c>
      <c r="H366" s="1177" t="e">
        <f>IF(D366="","",F366*G366)</f>
        <v>#REF!</v>
      </c>
    </row>
    <row r="367" spans="3:11">
      <c r="C367" s="1177" t="s">
        <v>29</v>
      </c>
      <c r="D367" s="1177" t="e">
        <f>IF(A349&gt;A351,A349,"")</f>
        <v>#REF!</v>
      </c>
      <c r="E367" s="1177" t="e">
        <f>IF(D367="","",H363)</f>
        <v>#REF!</v>
      </c>
      <c r="G367" s="1209">
        <v>5.e-002</v>
      </c>
      <c r="H367" s="1177" t="e">
        <f>IF(D367="","",IF((E367-(A349-A351))*G367&gt;=2500,(E367-(A349-A351))*G367,2500))</f>
        <v>#REF!</v>
      </c>
      <c r="J367" s="1177" t="s">
        <v>43</v>
      </c>
      <c r="K367" s="1210" t="e">
        <f>IF(H366="",H367,H366)</f>
        <v>#REF!</v>
      </c>
    </row>
    <row r="368" spans="3:11">
      <c r="J368" s="1176" t="s">
        <v>290</v>
      </c>
      <c r="K368" s="1210" t="e">
        <f>K367*3/5</f>
        <v>#REF!</v>
      </c>
    </row>
    <row r="369" spans="1:11">
      <c r="J369" s="1176" t="s">
        <v>139</v>
      </c>
      <c r="K369" s="1210" t="e">
        <f>K367*2/5</f>
        <v>#REF!</v>
      </c>
    </row>
    <row r="370" spans="1:11">
      <c r="A370" s="1184" t="s">
        <v>446</v>
      </c>
    </row>
    <row r="372" spans="1:11">
      <c r="A372" s="1177"/>
      <c r="B372" s="1199" t="s">
        <v>69</v>
      </c>
      <c r="C372" s="1199" t="s">
        <v>144</v>
      </c>
      <c r="D372" s="1199" t="s">
        <v>331</v>
      </c>
    </row>
    <row r="373" spans="1:11">
      <c r="A373" s="1177" t="s">
        <v>329</v>
      </c>
      <c r="B373" s="1185">
        <f>IF(ISNA(VLOOKUP(F378,市府民税申告書!$L$50:$AF$52,9,0))=TRUE,0,VLOOKUP(F378,市府民税申告書!$L$50:$AF$52,9,0))</f>
        <v>0</v>
      </c>
      <c r="C373" s="1185">
        <f>IF(ISNA(VLOOKUP(F379,市府民税申告書!$L$50:$AF$52,9,0))=TRUE,0,VLOOKUP(F379,市府民税申告書!$L$50:$AF$52,9,0))</f>
        <v>0</v>
      </c>
      <c r="D373" s="1185">
        <f>IF(ISNA(VLOOKUP(F380,市府民税申告書!$L$50:$AF$52,9,0))=TRUE,0,VLOOKUP(F380,市府民税申告書!$L$50:$AF$52,9,0))</f>
        <v>0</v>
      </c>
    </row>
    <row r="375" spans="1:11">
      <c r="A375" s="1181" t="s">
        <v>105</v>
      </c>
      <c r="B375" s="1205" t="s">
        <v>460</v>
      </c>
      <c r="C375" s="1205" t="s">
        <v>149</v>
      </c>
      <c r="D375" s="1205" t="s">
        <v>71</v>
      </c>
      <c r="G375" s="1199" t="s">
        <v>462</v>
      </c>
      <c r="H375" s="1199"/>
      <c r="I375" s="1199"/>
      <c r="J375" s="1199"/>
    </row>
    <row r="376" spans="1:11">
      <c r="A376" s="1185">
        <f>K6</f>
        <v>0</v>
      </c>
      <c r="G376" s="1199" t="s">
        <v>463</v>
      </c>
      <c r="H376" s="1199"/>
      <c r="I376" s="1199" t="s">
        <v>361</v>
      </c>
      <c r="J376" s="1199"/>
    </row>
    <row r="377" spans="1:11">
      <c r="A377" s="1181" t="s">
        <v>383</v>
      </c>
      <c r="B377" s="1177">
        <f>C377-B373</f>
        <v>0</v>
      </c>
      <c r="C377" s="1177">
        <f>D377-C373</f>
        <v>0</v>
      </c>
      <c r="D377" s="1177">
        <f>A376-D373</f>
        <v>0</v>
      </c>
      <c r="G377" s="1199" t="s">
        <v>263</v>
      </c>
      <c r="H377" s="1199" t="s">
        <v>125</v>
      </c>
      <c r="I377" s="1199" t="s">
        <v>263</v>
      </c>
      <c r="J377" s="1199" t="s">
        <v>125</v>
      </c>
    </row>
    <row r="378" spans="1:11">
      <c r="E378" s="1177" t="s">
        <v>48</v>
      </c>
      <c r="F378" s="1177" t="s">
        <v>48</v>
      </c>
      <c r="G378" s="1225">
        <v>1.6e-002</v>
      </c>
      <c r="H378" s="1225">
        <v>1.2e-002</v>
      </c>
      <c r="I378" s="1225">
        <v>8.0000000000000002e-003</v>
      </c>
      <c r="J378" s="1225">
        <v>6.0000000000000001e-003</v>
      </c>
    </row>
    <row r="379" spans="1:11">
      <c r="E379" s="1177" t="s">
        <v>130</v>
      </c>
      <c r="F379" s="1177" t="s">
        <v>70</v>
      </c>
      <c r="G379" s="1225">
        <v>8.0000000000000002e-003</v>
      </c>
      <c r="H379" s="1225">
        <v>6.0000000000000001e-003</v>
      </c>
      <c r="I379" s="1225">
        <v>4.0000000000000001e-003</v>
      </c>
      <c r="J379" s="1225">
        <v>3.0000000000000001e-003</v>
      </c>
    </row>
    <row r="380" spans="1:11">
      <c r="E380" s="1177" t="s">
        <v>130</v>
      </c>
      <c r="F380" s="1177" t="s">
        <v>465</v>
      </c>
      <c r="G380" s="1225">
        <v>4.0000000000000001e-003</v>
      </c>
      <c r="H380" s="1225">
        <v>3.0000000000000001e-003</v>
      </c>
      <c r="I380" s="1225">
        <v>2.e-003</v>
      </c>
      <c r="J380" s="1225">
        <v>1.5e-003</v>
      </c>
    </row>
    <row r="382" spans="1:11">
      <c r="C382" s="1177">
        <v>10000000</v>
      </c>
      <c r="D382" s="1177" t="s">
        <v>124</v>
      </c>
      <c r="E382" s="1177">
        <v>10000000</v>
      </c>
      <c r="F382" s="1177" t="s">
        <v>7</v>
      </c>
    </row>
    <row r="383" spans="1:11">
      <c r="C383" s="1199" t="s">
        <v>263</v>
      </c>
      <c r="D383" s="1199" t="s">
        <v>125</v>
      </c>
      <c r="E383" s="1199" t="s">
        <v>263</v>
      </c>
      <c r="F383" s="1199" t="s">
        <v>125</v>
      </c>
      <c r="J383" s="1177" t="s">
        <v>446</v>
      </c>
      <c r="K383" s="1210">
        <f>K384+K385</f>
        <v>0</v>
      </c>
    </row>
    <row r="384" spans="1:11">
      <c r="B384" s="1199" t="s">
        <v>69</v>
      </c>
      <c r="C384" s="1177">
        <f>ROUNDUP(IF(B373=0,0,IF(C377&gt;=C382,((C382-B377)*G378),B373*G378)),0)</f>
        <v>0</v>
      </c>
      <c r="D384" s="1177">
        <f>ROUNDUP(IF(B373=0,0,IF(C377&gt;=C382,((C382-B377)*H378),B373*H378)),0)</f>
        <v>0</v>
      </c>
      <c r="E384" s="1177">
        <f>ROUNDUP(IF(B373=0,0,IF(C377&gt;E382,(C377-E382)*I378,0)),0)</f>
        <v>0</v>
      </c>
      <c r="F384" s="1177">
        <f>ROUNDUP(IF(B373=0,0,IF(C377&gt;E382,(C377-E382)*J378,0)),0)</f>
        <v>0</v>
      </c>
      <c r="J384" s="1176" t="s">
        <v>290</v>
      </c>
      <c r="K384" s="1210">
        <f>C384+C385+C386+E384+E385+E386</f>
        <v>0</v>
      </c>
    </row>
    <row r="385" spans="1:11">
      <c r="B385" s="1199" t="s">
        <v>144</v>
      </c>
      <c r="C385" s="1177">
        <f>ROUNDUP(IF(C373=0,0,IF(D377&gt;=C382,((C382-C377)*G379),C373*G379)),0)</f>
        <v>0</v>
      </c>
      <c r="D385" s="1177">
        <f>ROUNDUP(IF(C373=0,0,IF(D377&gt;=C382,((C382-C377)*H379),C373*H379)),0)</f>
        <v>0</v>
      </c>
      <c r="E385" s="1177">
        <f>ROUNDUP(IF(C373=0,0,IF(D377&gt;E382,(D377-E382)*I379,0)),0)</f>
        <v>0</v>
      </c>
      <c r="F385" s="1177">
        <f>ROUNDUP(IF(C373=0,0,IF(D377&gt;E382,(D377-E382)*J379,0)),0)</f>
        <v>0</v>
      </c>
      <c r="J385" s="1176" t="s">
        <v>139</v>
      </c>
      <c r="K385" s="1210">
        <f>D384+D385+D386+F384+F385+F386</f>
        <v>0</v>
      </c>
    </row>
    <row r="386" spans="1:11">
      <c r="B386" s="1199" t="s">
        <v>331</v>
      </c>
      <c r="C386" s="1177">
        <f>ROUNDUP(IF(D373=0,0,IF(A376&gt;=C382,((C382-D377)*G380),D373*G380)),0)</f>
        <v>0</v>
      </c>
      <c r="D386" s="1177">
        <f>ROUNDUP(IF(D373=0,0,IF(A376&gt;=C382,((C382-D377)*H380),D373*H380)),0)</f>
        <v>0</v>
      </c>
      <c r="E386" s="1177">
        <f>ROUNDUP(IF(D373=0,0,IF(A376&gt;E382,(A376-E382)*I380,0)),0)</f>
        <v>0</v>
      </c>
      <c r="F386" s="1177">
        <f>ROUNDUP(IF(D373=0,0,IF(A376&gt;E382,(A376-E382)*J380,0)),0)</f>
        <v>0</v>
      </c>
    </row>
    <row r="388" spans="1:11">
      <c r="A388" s="1184" t="s">
        <v>466</v>
      </c>
    </row>
    <row r="389" spans="1:11">
      <c r="A389" s="1181" t="s">
        <v>374</v>
      </c>
    </row>
    <row r="390" spans="1:11">
      <c r="A390" s="1190" t="s">
        <v>355</v>
      </c>
      <c r="B390" s="1185">
        <f>市府民税申告書!BF50</f>
        <v>0</v>
      </c>
      <c r="J390" s="1177" t="s">
        <v>467</v>
      </c>
      <c r="K390" s="1210">
        <f>K391+K392</f>
        <v>0</v>
      </c>
    </row>
    <row r="391" spans="1:11">
      <c r="A391" s="1190" t="s">
        <v>121</v>
      </c>
      <c r="B391" s="1185"/>
      <c r="J391" s="1176" t="s">
        <v>290</v>
      </c>
      <c r="K391" s="1210">
        <f>B392*3/5</f>
        <v>0</v>
      </c>
    </row>
    <row r="392" spans="1:11">
      <c r="A392" s="1186" t="s">
        <v>366</v>
      </c>
      <c r="B392" s="1177">
        <f>B390+B391</f>
        <v>0</v>
      </c>
      <c r="J392" s="1176" t="s">
        <v>139</v>
      </c>
      <c r="K392" s="1210">
        <f>B392*2/5</f>
        <v>0</v>
      </c>
    </row>
    <row r="395" spans="1:11">
      <c r="A395" s="1184" t="s">
        <v>252</v>
      </c>
      <c r="D395" s="1177" t="s">
        <v>391</v>
      </c>
      <c r="E395" s="1185">
        <v>2000</v>
      </c>
    </row>
    <row r="396" spans="1:11">
      <c r="A396" s="1181" t="s">
        <v>374</v>
      </c>
      <c r="D396" s="1177" t="s">
        <v>102</v>
      </c>
      <c r="E396" s="1177">
        <f>K6*30%</f>
        <v>0</v>
      </c>
      <c r="F396" s="1177" t="s">
        <v>264</v>
      </c>
      <c r="G396" s="1177"/>
    </row>
    <row r="397" spans="1:11">
      <c r="A397" s="1190" t="s">
        <v>405</v>
      </c>
      <c r="B397" s="1185">
        <f>市府民税申告書!BW214</f>
        <v>0</v>
      </c>
      <c r="D397" s="1177" t="s">
        <v>128</v>
      </c>
      <c r="E397" s="1177">
        <f>IF(B402&gt;=E396,E396,B402)</f>
        <v>0</v>
      </c>
    </row>
    <row r="398" spans="1:11">
      <c r="A398" s="1190" t="s">
        <v>185</v>
      </c>
      <c r="B398" s="1185">
        <f>市府民税申告書!BW217</f>
        <v>0</v>
      </c>
      <c r="D398" s="1177" t="s">
        <v>309</v>
      </c>
      <c r="E398" s="1177">
        <f>IF(B403&gt;=E396,E396,B403)</f>
        <v>0</v>
      </c>
    </row>
    <row r="399" spans="1:11">
      <c r="A399" s="1186" t="s">
        <v>52</v>
      </c>
      <c r="B399" s="1185"/>
    </row>
    <row r="400" spans="1:11">
      <c r="A400" s="1186" t="s">
        <v>51</v>
      </c>
      <c r="B400" s="1185">
        <f>市府民税申告書!BW220</f>
        <v>0</v>
      </c>
      <c r="D400" s="1190" t="s">
        <v>357</v>
      </c>
      <c r="E400" s="1177" t="e">
        <f>(K335-K368)*0.2</f>
        <v>#REF!</v>
      </c>
      <c r="J400" s="1177" t="s">
        <v>243</v>
      </c>
      <c r="K400" s="1210" t="e">
        <f>K401+K402</f>
        <v>#REF!</v>
      </c>
    </row>
    <row r="401" spans="1:11">
      <c r="D401" s="1190" t="s">
        <v>327</v>
      </c>
      <c r="E401" s="1177" t="e">
        <f>(K336-K369)*0.2</f>
        <v>#REF!</v>
      </c>
      <c r="G401" s="1181" t="s">
        <v>468</v>
      </c>
      <c r="H401" s="1177">
        <f>IF(E397=0,0,IF((E397-E395)&gt;=0,(E397-E395)*6%,0))</f>
        <v>0</v>
      </c>
      <c r="J401" s="1176" t="s">
        <v>290</v>
      </c>
      <c r="K401" s="1210" t="e">
        <f>SUM(H401:H402)</f>
        <v>#REF!</v>
      </c>
    </row>
    <row r="402" spans="1:11">
      <c r="A402" s="1186" t="s">
        <v>304</v>
      </c>
      <c r="B402" s="1177">
        <f>SUM(B397:B399)</f>
        <v>0</v>
      </c>
      <c r="D402" s="1177" t="s">
        <v>431</v>
      </c>
      <c r="E402" s="1177">
        <f>IF(B397=0,0,IF((B397-E395)&gt;=0,(B397-E395)*(90%-H412)*3/5,0))</f>
        <v>0</v>
      </c>
      <c r="G402" s="1181" t="s">
        <v>431</v>
      </c>
      <c r="H402" s="1177" t="e">
        <f>E404</f>
        <v>#REF!</v>
      </c>
      <c r="J402" s="1176" t="s">
        <v>139</v>
      </c>
      <c r="K402" s="1210" t="e">
        <f>SUM(H403:H404)</f>
        <v>#REF!</v>
      </c>
    </row>
    <row r="403" spans="1:11">
      <c r="A403" s="1186" t="s">
        <v>470</v>
      </c>
      <c r="B403" s="1177">
        <f>SUM(B397:B398,B400)</f>
        <v>0</v>
      </c>
      <c r="D403" s="1177" t="s">
        <v>6</v>
      </c>
      <c r="E403" s="1177">
        <f>IF(B397=0,0,IF((B397-E395)&gt;=0,(B397-E395)*(90%-H412)*2/5,0))</f>
        <v>0</v>
      </c>
      <c r="G403" s="1181" t="s">
        <v>198</v>
      </c>
      <c r="H403" s="1177">
        <f>IF(E398=0,0,IF((E398-E395)&gt;=0,(E398-E395)*4%,0))</f>
        <v>0</v>
      </c>
    </row>
    <row r="404" spans="1:11">
      <c r="D404" s="1181" t="s">
        <v>403</v>
      </c>
      <c r="E404" s="1177" t="e">
        <f>IF(E402&lt;E400,E402,E400)</f>
        <v>#REF!</v>
      </c>
      <c r="G404" s="1181" t="s">
        <v>6</v>
      </c>
      <c r="H404" s="1177" t="e">
        <f>E405</f>
        <v>#REF!</v>
      </c>
    </row>
    <row r="405" spans="1:11">
      <c r="D405" s="1181" t="s">
        <v>195</v>
      </c>
      <c r="E405" s="1177" t="e">
        <f>IF(E403&lt;E401,E403,E401)</f>
        <v>#REF!</v>
      </c>
      <c r="G405" s="1181" t="s">
        <v>366</v>
      </c>
      <c r="H405" s="1177" t="e">
        <f>SUM(H401:H404)</f>
        <v>#REF!</v>
      </c>
    </row>
    <row r="407" spans="1:11">
      <c r="D407" s="1200" t="s">
        <v>58</v>
      </c>
      <c r="E407" s="1200">
        <f>K6</f>
        <v>0</v>
      </c>
      <c r="F407" s="1177" t="s">
        <v>471</v>
      </c>
      <c r="G407" s="1177">
        <f>K6</f>
        <v>0</v>
      </c>
    </row>
    <row r="408" spans="1:11">
      <c r="D408" s="1200" t="s">
        <v>469</v>
      </c>
      <c r="E408" s="1200" t="e">
        <f>K68+H363+K137+K157-K115-K147</f>
        <v>#REF!</v>
      </c>
      <c r="F408" s="1177" t="s">
        <v>236</v>
      </c>
      <c r="G408" s="1177" t="e">
        <f>K68+H363</f>
        <v>#REF!</v>
      </c>
    </row>
    <row r="409" spans="1:11">
      <c r="D409" s="1200" t="s">
        <v>240</v>
      </c>
      <c r="E409" s="1200" t="e">
        <f>E407-E408</f>
        <v>#REF!</v>
      </c>
      <c r="F409" s="1177" t="s">
        <v>411</v>
      </c>
      <c r="G409" s="1177" t="e">
        <f>G407-G408</f>
        <v>#REF!</v>
      </c>
    </row>
    <row r="411" spans="1:11">
      <c r="D411" s="1177" t="s">
        <v>461</v>
      </c>
    </row>
    <row r="412" spans="1:11">
      <c r="D412" s="1177" t="s">
        <v>41</v>
      </c>
      <c r="E412" s="1177" t="s">
        <v>122</v>
      </c>
      <c r="F412" s="1177" t="s">
        <v>228</v>
      </c>
      <c r="G412" s="1181" t="s">
        <v>246</v>
      </c>
      <c r="H412" s="1221" t="e">
        <f>VLOOKUP(G409,D413:F418,3,1)</f>
        <v>#REF!</v>
      </c>
    </row>
    <row r="413" spans="1:11">
      <c r="D413" s="1177">
        <v>1000</v>
      </c>
      <c r="E413" s="1177">
        <v>1949000</v>
      </c>
      <c r="F413" s="1221">
        <f>5%*1.021</f>
        <v>5.1049999999999998e-002</v>
      </c>
    </row>
    <row r="414" spans="1:11">
      <c r="D414" s="1177">
        <v>1950000</v>
      </c>
      <c r="E414" s="1177">
        <v>3299000</v>
      </c>
      <c r="F414" s="1221">
        <f>10%*1.021</f>
        <v>0.1021</v>
      </c>
    </row>
    <row r="415" spans="1:11">
      <c r="D415" s="1177">
        <v>3300000</v>
      </c>
      <c r="E415" s="1177">
        <v>6949000</v>
      </c>
      <c r="F415" s="1221">
        <f>20%*1.021</f>
        <v>0.20419999999999999</v>
      </c>
    </row>
    <row r="416" spans="1:11">
      <c r="D416" s="1177">
        <v>6950000</v>
      </c>
      <c r="E416" s="1177">
        <v>8999000</v>
      </c>
      <c r="F416" s="1221">
        <f>23%*1.021</f>
        <v>0.23483000000000001</v>
      </c>
    </row>
    <row r="417" spans="1:11">
      <c r="D417" s="1177">
        <v>9000000</v>
      </c>
      <c r="E417" s="1177">
        <v>17999000</v>
      </c>
      <c r="F417" s="1221">
        <f>33%*1.021</f>
        <v>0.33693000000000001</v>
      </c>
    </row>
    <row r="418" spans="1:11">
      <c r="D418" s="1177">
        <v>18000000</v>
      </c>
      <c r="F418" s="1221">
        <f>40%*1.021</f>
        <v>0.40839999999999999</v>
      </c>
    </row>
    <row r="422" spans="1:11">
      <c r="A422" s="1182" t="s">
        <v>472</v>
      </c>
      <c r="B422" s="1204"/>
      <c r="C422" s="1204"/>
      <c r="D422" s="1204"/>
      <c r="E422" s="1204"/>
      <c r="F422" s="1204"/>
      <c r="G422" s="1182"/>
      <c r="H422" s="1204"/>
      <c r="I422" s="1204"/>
      <c r="J422" s="1204"/>
      <c r="K422" s="1204" t="e">
        <f>K432</f>
        <v>#REF!</v>
      </c>
    </row>
    <row r="425" spans="1:11">
      <c r="A425" s="1181" t="s">
        <v>464</v>
      </c>
      <c r="B425" s="1177" t="s">
        <v>84</v>
      </c>
      <c r="C425" s="1185" t="e">
        <f t="shared" ref="C425:C430" si="10">K334</f>
        <v>#REF!</v>
      </c>
      <c r="E425" s="1177" t="s">
        <v>88</v>
      </c>
      <c r="F425" s="1185" t="e">
        <f>F426+F427</f>
        <v>#REF!</v>
      </c>
      <c r="H425" s="1177" t="s">
        <v>90</v>
      </c>
      <c r="I425" s="1177" t="e">
        <f>I426+I427</f>
        <v>#REF!</v>
      </c>
      <c r="J425" s="1177" t="s">
        <v>90</v>
      </c>
      <c r="K425" s="1210">
        <f>IF($K$447="非課税",0,I425)</f>
        <v>0</v>
      </c>
    </row>
    <row r="426" spans="1:11">
      <c r="B426" s="1176" t="s">
        <v>263</v>
      </c>
      <c r="C426" s="1185" t="e">
        <f t="shared" si="10"/>
        <v>#REF!</v>
      </c>
      <c r="E426" s="1176" t="s">
        <v>263</v>
      </c>
      <c r="F426" s="1185" t="e">
        <f>K401+K391+K384+K368</f>
        <v>#REF!</v>
      </c>
      <c r="H426" s="1176" t="s">
        <v>263</v>
      </c>
      <c r="I426" s="1177" t="e">
        <f>ROUNDDOWN(IF(C426-F426&lt;0,0,(C426-F426)),-2)</f>
        <v>#REF!</v>
      </c>
      <c r="J426" s="1176" t="s">
        <v>263</v>
      </c>
      <c r="K426" s="1210">
        <f>IF($K$447="非課税",0,I426)</f>
        <v>0</v>
      </c>
    </row>
    <row r="427" spans="1:11">
      <c r="B427" s="1176" t="s">
        <v>125</v>
      </c>
      <c r="C427" s="1185" t="e">
        <f t="shared" si="10"/>
        <v>#REF!</v>
      </c>
      <c r="E427" s="1176" t="s">
        <v>125</v>
      </c>
      <c r="F427" s="1185" t="e">
        <f>K402+K392+K385+K369</f>
        <v>#REF!</v>
      </c>
      <c r="H427" s="1176" t="s">
        <v>125</v>
      </c>
      <c r="I427" s="1177" t="e">
        <f>ROUNDDOWN(IF(C427-F427&lt;0,0,(C427-F427)),-2)</f>
        <v>#REF!</v>
      </c>
      <c r="J427" s="1176" t="s">
        <v>125</v>
      </c>
      <c r="K427" s="1210">
        <f>IF($K$447="非課税",0,I427)</f>
        <v>0</v>
      </c>
    </row>
    <row r="428" spans="1:11">
      <c r="B428" s="1206" t="s">
        <v>365</v>
      </c>
      <c r="C428" s="1185">
        <f t="shared" si="10"/>
        <v>0</v>
      </c>
      <c r="H428" s="1177" t="s">
        <v>473</v>
      </c>
      <c r="I428" s="1177">
        <f>I429+I430</f>
        <v>0</v>
      </c>
      <c r="J428" s="1177" t="s">
        <v>473</v>
      </c>
      <c r="K428" s="1210" t="e">
        <f>IF(OR($K$437="非課税",$K$443="非課税"),0,I428)</f>
        <v>#REF!</v>
      </c>
    </row>
    <row r="429" spans="1:11">
      <c r="B429" s="1176" t="s">
        <v>263</v>
      </c>
      <c r="C429" s="1185">
        <f t="shared" si="10"/>
        <v>0</v>
      </c>
      <c r="H429" s="1176" t="s">
        <v>263</v>
      </c>
      <c r="I429" s="1177">
        <f>IF(C429-F429&lt;0,0,(C429-F429))</f>
        <v>0</v>
      </c>
      <c r="J429" s="1176" t="s">
        <v>263</v>
      </c>
      <c r="K429" s="1210" t="e">
        <f>IF(OR($K$437="非課税",$K$443="非課税"),0,I429)</f>
        <v>#REF!</v>
      </c>
    </row>
    <row r="430" spans="1:11">
      <c r="B430" s="1176" t="s">
        <v>125</v>
      </c>
      <c r="C430" s="1185">
        <f t="shared" si="10"/>
        <v>0</v>
      </c>
      <c r="H430" s="1176" t="s">
        <v>125</v>
      </c>
      <c r="I430" s="1177">
        <f>IF(C430-F430&lt;0,0,(C430-F430))</f>
        <v>0</v>
      </c>
      <c r="J430" s="1176" t="s">
        <v>125</v>
      </c>
      <c r="K430" s="1210" t="e">
        <f>IF(OR($K$437="非課税",$K$443="非課税"),0,I430)</f>
        <v>#REF!</v>
      </c>
    </row>
    <row r="431" spans="1:11">
      <c r="C431" s="1185"/>
      <c r="K431" s="1210"/>
    </row>
    <row r="432" spans="1:11">
      <c r="B432" s="1177" t="s">
        <v>366</v>
      </c>
      <c r="C432" s="1185" t="e">
        <f>C425+C428</f>
        <v>#REF!</v>
      </c>
      <c r="H432" s="1177" t="s">
        <v>366</v>
      </c>
      <c r="I432" s="1177" t="e">
        <f>I428+I425</f>
        <v>#REF!</v>
      </c>
      <c r="J432" s="1177" t="s">
        <v>366</v>
      </c>
      <c r="K432" s="1210" t="e">
        <f>K428+K425</f>
        <v>#REF!</v>
      </c>
    </row>
    <row r="433" spans="1:11">
      <c r="B433" s="1176" t="s">
        <v>263</v>
      </c>
      <c r="C433" s="1185" t="e">
        <f>C426+C429</f>
        <v>#REF!</v>
      </c>
      <c r="H433" s="1176" t="s">
        <v>263</v>
      </c>
      <c r="I433" s="1177" t="e">
        <f>I429+I426</f>
        <v>#REF!</v>
      </c>
      <c r="J433" s="1176" t="s">
        <v>263</v>
      </c>
      <c r="K433" s="1210" t="e">
        <f>K429+K426</f>
        <v>#REF!</v>
      </c>
    </row>
    <row r="434" spans="1:11">
      <c r="B434" s="1176" t="s">
        <v>125</v>
      </c>
      <c r="C434" s="1185" t="e">
        <f>C427+C430</f>
        <v>#REF!</v>
      </c>
      <c r="H434" s="1176" t="s">
        <v>125</v>
      </c>
      <c r="I434" s="1177" t="e">
        <f>I430+I427</f>
        <v>#REF!</v>
      </c>
      <c r="J434" s="1176" t="s">
        <v>125</v>
      </c>
      <c r="K434" s="1210" t="e">
        <f>K430+K427</f>
        <v>#REF!</v>
      </c>
    </row>
    <row r="436" spans="1:11">
      <c r="A436" s="1182" t="s">
        <v>159</v>
      </c>
      <c r="B436" s="1196"/>
      <c r="C436" s="1196"/>
      <c r="D436" s="1196"/>
      <c r="E436" s="1196"/>
      <c r="F436" s="1196"/>
      <c r="G436" s="1222"/>
      <c r="H436" s="1196"/>
      <c r="I436" s="1196"/>
      <c r="J436" s="1196"/>
      <c r="K436" s="1196"/>
    </row>
    <row r="437" spans="1:11">
      <c r="A437" s="1195" t="s">
        <v>212</v>
      </c>
      <c r="B437" s="1177" t="s">
        <v>412</v>
      </c>
      <c r="C437" s="1185" t="e">
        <f>IF(#REF!="","×","○")</f>
        <v>#REF!</v>
      </c>
      <c r="E437" s="1177" t="s">
        <v>398</v>
      </c>
      <c r="J437" s="1177" t="s">
        <v>354</v>
      </c>
      <c r="K437" s="1177" t="e">
        <f>IF(F439="×","課税",IF(AND(C437="×",C438="×",C439="×"),"課税","非課税"))</f>
        <v>#REF!</v>
      </c>
    </row>
    <row r="438" spans="1:11">
      <c r="A438" s="1177">
        <v>1250000</v>
      </c>
      <c r="B438" s="1177" t="s">
        <v>218</v>
      </c>
      <c r="C438" s="1185" t="e">
        <f>IF(#REF!="","×","○")</f>
        <v>#REF!</v>
      </c>
      <c r="E438" s="1177" t="s">
        <v>447</v>
      </c>
      <c r="F438" s="1185">
        <f>K6</f>
        <v>0</v>
      </c>
    </row>
    <row r="439" spans="1:11">
      <c r="B439" s="1177" t="s">
        <v>384</v>
      </c>
      <c r="C439" s="1185" t="e">
        <f>IF(K45&gt;=20,"×","○")</f>
        <v>#VALUE!</v>
      </c>
      <c r="E439" s="1176" t="s">
        <v>378</v>
      </c>
      <c r="F439" s="1185" t="str">
        <f>IF(F438&lt;=A438,"○","×")</f>
        <v>○</v>
      </c>
    </row>
    <row r="441" spans="1:11">
      <c r="A441" s="1195" t="s">
        <v>423</v>
      </c>
    </row>
    <row r="442" spans="1:11">
      <c r="C442" s="1177" t="s">
        <v>440</v>
      </c>
      <c r="D442" s="1177" t="s">
        <v>363</v>
      </c>
      <c r="E442" s="1216" t="s">
        <v>474</v>
      </c>
      <c r="F442" s="1177">
        <v>210000</v>
      </c>
      <c r="H442" s="1177" t="s">
        <v>401</v>
      </c>
    </row>
    <row r="443" spans="1:11">
      <c r="B443" s="1177">
        <v>350000</v>
      </c>
      <c r="C443" s="1185">
        <f>IF(K212=0,0,1)</f>
        <v>0</v>
      </c>
      <c r="D443" s="1185">
        <f>COUNTA(#REF!)</f>
        <v>1</v>
      </c>
      <c r="E443" s="1177">
        <v>1</v>
      </c>
      <c r="F443" s="1177">
        <f>IF(C443+D443&gt;0,F442,0)</f>
        <v>210000</v>
      </c>
      <c r="G443" s="1186" t="s">
        <v>312</v>
      </c>
      <c r="H443" s="1177">
        <f>B443*(+C443+D443+E443)+F443</f>
        <v>910000</v>
      </c>
      <c r="J443" s="1177" t="s">
        <v>159</v>
      </c>
      <c r="K443" s="1177" t="str">
        <f>IF(H443&gt;=K6,"非課税","課税")</f>
        <v>非課税</v>
      </c>
    </row>
    <row r="444" spans="1:11">
      <c r="G444" s="1186"/>
    </row>
    <row r="445" spans="1:11">
      <c r="A445" s="1195" t="s">
        <v>171</v>
      </c>
      <c r="G445" s="1186"/>
    </row>
    <row r="446" spans="1:11">
      <c r="C446" s="1177" t="s">
        <v>440</v>
      </c>
      <c r="D446" s="1177" t="s">
        <v>363</v>
      </c>
      <c r="E446" s="1216" t="s">
        <v>474</v>
      </c>
      <c r="F446" s="1177">
        <v>320000</v>
      </c>
      <c r="G446" s="1186"/>
      <c r="H446" s="1177" t="s">
        <v>401</v>
      </c>
    </row>
    <row r="447" spans="1:11">
      <c r="B447" s="1177">
        <v>350000</v>
      </c>
      <c r="C447" s="1185">
        <f>IF(K212=0,0,1)</f>
        <v>0</v>
      </c>
      <c r="D447" s="1185">
        <f>COUNTA(#REF!)</f>
        <v>1</v>
      </c>
      <c r="E447" s="1177">
        <v>1</v>
      </c>
      <c r="F447" s="1177">
        <f>IF(C447+D447&gt;0,F446,0)</f>
        <v>320000</v>
      </c>
      <c r="G447" s="1186" t="s">
        <v>312</v>
      </c>
      <c r="H447" s="1177">
        <f>B447*(+C447+D447+E447)+F447</f>
        <v>1020000</v>
      </c>
      <c r="J447" s="1177" t="s">
        <v>159</v>
      </c>
      <c r="K447" s="1177" t="str">
        <f>IF(H447&gt;=K6,"非課税","課税")</f>
        <v>非課税</v>
      </c>
    </row>
  </sheetData>
  <mergeCells count="22">
    <mergeCell ref="B8:C8"/>
    <mergeCell ref="B42:C42"/>
    <mergeCell ref="D96:E96"/>
    <mergeCell ref="D118:E118"/>
    <mergeCell ref="C140:D140"/>
    <mergeCell ref="C150:D150"/>
    <mergeCell ref="B264:C264"/>
    <mergeCell ref="B279:C279"/>
    <mergeCell ref="C299:D299"/>
    <mergeCell ref="C361:D361"/>
    <mergeCell ref="G375:J375"/>
    <mergeCell ref="G376:H376"/>
    <mergeCell ref="I376:J376"/>
    <mergeCell ref="A44:A47"/>
    <mergeCell ref="A48:A51"/>
    <mergeCell ref="A281:A284"/>
    <mergeCell ref="A285:A288"/>
    <mergeCell ref="C346:C348"/>
    <mergeCell ref="C349:C350"/>
    <mergeCell ref="C353:C354"/>
    <mergeCell ref="C355:C358"/>
    <mergeCell ref="C359:C360"/>
  </mergeCells>
  <phoneticPr fontId="19"/>
  <conditionalFormatting sqref="K437 K443 K447">
    <cfRule type="cellIs" dxfId="0" priority="1" stopIfTrue="1" operator="equal">
      <formula>"非課税"</formula>
    </cfRule>
  </conditionalFormatting>
  <pageMargins left="0.78740157480314965" right="0" top="0.39370078740157483" bottom="0.39370078740157483" header="0.51181102362204722" footer="0.51181102362204722"/>
  <pageSetup paperSize="9" scale="68" fitToWidth="1" fitToHeight="0" orientation="portrait" usePrinterDefaults="1" r:id="rId1"/>
  <rowBreaks count="4" manualBreakCount="4">
    <brk id="94" max="16383" man="1"/>
    <brk id="262" max="16383" man="1"/>
    <brk id="327" max="16383" man="1"/>
    <brk id="420"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4</vt:i4>
      </vt:variant>
    </vt:vector>
  </HeadingPairs>
  <TitlesOfParts>
    <vt:vector size="4" baseType="lpstr">
      <vt:lpstr>市府民税申告書</vt:lpstr>
      <vt:lpstr>税額</vt:lpstr>
      <vt:lpstr>年号</vt:lpstr>
      <vt:lpstr>計算</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3892</dc:creator>
  <cp:lastModifiedBy>三㑨　佑紀乃(手動)</cp:lastModifiedBy>
  <cp:lastPrinted>2019-11-28T07:42:48Z</cp:lastPrinted>
  <dcterms:created xsi:type="dcterms:W3CDTF">2013-07-17T06:57:15Z</dcterms:created>
  <dcterms:modified xsi:type="dcterms:W3CDTF">2025-01-30T07:33:06Z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2025-01-30T07:33:06Z</vt:filetime>
  </property>
</Properties>
</file>