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訪問看護（１枚版）" sheetId="1" r:id="rId1"/>
    <sheet name="訪問看護（100名）" sheetId="9" r:id="rId2"/>
    <sheet name="【記載例】訪問看護" sheetId="10" r:id="rId3"/>
    <sheet name="記入方法" sheetId="5" r:id="rId4"/>
    <sheet name="プルダウン・リスト" sheetId="2" r:id="rId5"/>
  </sheets>
  <definedNames>
    <definedName name="_xlnm.Print_Area" localSheetId="2">'【記載例】訪問看護'!$A$1:$BD$50</definedName>
    <definedName name="_xlnm.Print_Area" localSheetId="3">記入方法!$A$1:$O$77</definedName>
    <definedName name="_xlnm.Print_Area" localSheetId="1">'訪問看護（100名）'!$A$1:$BD$132</definedName>
    <definedName name="_xlnm.Print_Area" localSheetId="0">'訪問看護（１枚版）'!$A$1:$BD$50</definedName>
    <definedName name="_xlnm.Print_Titles" localSheetId="2">'【記載例】訪問看護'!$1:$12</definedName>
    <definedName name="_xlnm.Print_Titles" localSheetId="1">'訪問看護（100名）'!$1:$12</definedName>
    <definedName name="_xlnm.Print_Titles" localSheetId="0">'訪問看護（１枚版）'!$1:$12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<sst xmlns="http://schemas.openxmlformats.org/spreadsheetml/2006/main" xmlns:r="http://schemas.openxmlformats.org/officeDocument/2006/relationships" count="145" uniqueCount="145">
  <si>
    <t>常勤で専従</t>
    <rPh sb="0" eb="2">
      <t>ジョウキン</t>
    </rPh>
    <rPh sb="3" eb="5">
      <t>センジュウ</t>
    </rPh>
    <phoneticPr fontId="1"/>
  </si>
  <si>
    <t>）</t>
  </si>
  <si>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</si>
  <si>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</si>
  <si>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16"/>
  </si>
  <si>
    <t>＝</t>
  </si>
  <si>
    <t>管理者</t>
    <rPh sb="0" eb="3">
      <t>カンリシャ</t>
    </rPh>
    <phoneticPr fontId="1"/>
  </si>
  <si>
    <t>職種名</t>
    <rPh sb="0" eb="2">
      <t>ショクシュ</t>
    </rPh>
    <rPh sb="2" eb="3">
      <t>メイ</t>
    </rPh>
    <phoneticPr fontId="1"/>
  </si>
  <si>
    <t>1週目</t>
    <rPh sb="1" eb="2">
      <t>シュウ</t>
    </rPh>
    <rPh sb="2" eb="3">
      <t>メ</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</si>
  <si>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</si>
  <si>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</si>
  <si>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C</t>
  </si>
  <si>
    <t>A</t>
  </si>
  <si>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</si>
  <si>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</si>
  <si>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</si>
  <si>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</si>
  <si>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</si>
  <si>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</si>
  <si>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</si>
  <si>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</si>
  <si>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</si>
  <si>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</si>
  <si>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</si>
  <si>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</si>
  <si>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</si>
  <si>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</si>
  <si>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</si>
  <si>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</si>
  <si>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</si>
  <si>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看護職員</t>
    <rPh sb="0" eb="2">
      <t>カンゴ</t>
    </rPh>
    <rPh sb="2" eb="4">
      <t>ショクイン</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</si>
  <si>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</si>
  <si>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</si>
  <si>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</si>
  <si>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</si>
  <si>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</si>
  <si>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</si>
  <si>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</si>
  <si>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</si>
  <si>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</si>
  <si>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</si>
  <si>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</si>
  <si>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</si>
  <si>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</si>
  <si>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</si>
  <si>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</si>
  <si>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</si>
  <si>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常勤換算の</t>
    <rPh sb="0" eb="2">
      <t>ジョウキン</t>
    </rPh>
    <rPh sb="2" eb="4">
      <t>カンサン</t>
    </rPh>
    <phoneticPr fontId="1"/>
  </si>
  <si>
    <t>准看護師</t>
    <rPh sb="0" eb="4">
      <t>ジュンカンゴシ</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</si>
  <si>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</si>
  <si>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</si>
  <si>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</si>
  <si>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</si>
  <si>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</si>
  <si>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</si>
  <si>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</si>
  <si>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</si>
  <si>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</si>
  <si>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</si>
  <si>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</si>
  <si>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</si>
  <si>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</si>
  <si>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</si>
  <si>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</si>
  <si>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</si>
  <si>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</si>
  <si>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</si>
  <si>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</si>
  <si>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</si>
  <si>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</si>
  <si>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</si>
  <si>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</si>
  <si>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</si>
  <si>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</si>
  <si>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</si>
  <si>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</si>
  <si>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</si>
  <si>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6"/>
  </si>
  <si>
    <t>○○　B子</t>
    <rPh sb="4" eb="5">
      <t>コ</t>
    </rPh>
    <phoneticPr fontId="1"/>
  </si>
  <si>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</si>
  <si>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</si>
  <si>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</si>
  <si>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</si>
  <si>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</si>
  <si>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</si>
  <si>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</si>
  <si>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</si>
  <si>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</si>
  <si>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</si>
  <si>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</si>
  <si>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</si>
  <si>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</si>
  <si>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</si>
  <si>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</si>
  <si>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</si>
  <si>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</si>
  <si>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</si>
  <si>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</si>
  <si>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</si>
  <si>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</si>
  <si>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</si>
  <si>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</si>
  <si>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</si>
  <si>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</si>
  <si>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</si>
  <si>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</si>
  <si>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</si>
  <si>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</si>
  <si>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</si>
  <si>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</si>
  <si>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</si>
  <si>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</si>
  <si>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</si>
  <si>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</si>
  <si>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</si>
  <si>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</si>
  <si>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</si>
  <si>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</si>
  <si>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その他、特記事項欄としてもご活用ください。</t>
    <rPh sb="6" eb="7">
      <t>タ</t>
    </rPh>
    <rPh sb="8" eb="10">
      <t>トッキ</t>
    </rPh>
    <rPh sb="10" eb="12">
      <t>ジコウ</t>
    </rPh>
    <rPh sb="12" eb="13">
      <t>ラン</t>
    </rPh>
    <rPh sb="18" eb="20">
      <t>カツヨウ</t>
    </rPh>
    <phoneticPr fontId="1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</si>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</sst>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quot;人&quot;"/>
    <numFmt numFmtId="176" formatCode="#,##0.##"/>
    <numFmt numFmtId="178" formatCode="#,##0.0&quot;人&quot;"/>
    <numFmt numFmtId="179" formatCode="#,##0.0#"/>
    <numFmt numFmtId="180" formatCode="#,##0.0;[Red]\-#,##0.0"/>
    <numFmt numFmtId="177" formatCode="0.0"/>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sz val="11"/>
      <color theme="1"/>
      <name val="游ゴシック"/>
      <family val="3"/>
      <scheme val="minor"/>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53">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9"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9"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9"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justify" vertical="center" wrapText="1"/>
      <protection locked="0"/>
    </xf>
    <xf numFmtId="0" fontId="2" fillId="0" borderId="7" xfId="0" applyFont="1" applyFill="1" applyBorder="1" applyAlignment="1" applyProtection="1">
      <alignment vertical="center"/>
    </xf>
    <xf numFmtId="0" fontId="3" fillId="4" borderId="53"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0" fillId="2" borderId="0" xfId="0" applyFill="1">
      <alignment vertical="center"/>
    </xf>
    <xf numFmtId="0" fontId="2" fillId="2" borderId="0" xfId="0"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171450</xdr:colOff>
      <xdr:row>66</xdr:row>
      <xdr:rowOff>104775</xdr:rowOff>
    </xdr:from>
    <xdr:to xmlns:xdr="http://schemas.openxmlformats.org/drawingml/2006/spreadsheetDrawing">
      <xdr:col>14</xdr:col>
      <xdr:colOff>466725</xdr:colOff>
      <xdr:row>75</xdr:row>
      <xdr:rowOff>49530</xdr:rowOff>
    </xdr:to>
    <xdr:sp macro="" textlink="">
      <xdr:nvSpPr>
        <xdr:cNvPr id="2" name="正方形/長方形 1"/>
        <xdr:cNvSpPr/>
      </xdr:nvSpPr>
      <xdr:spPr>
        <a:xfrm>
          <a:off x="171450" y="17059275"/>
          <a:ext cx="12578080" cy="2183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323215</xdr:colOff>
      <xdr:row>3</xdr:row>
      <xdr:rowOff>0</xdr:rowOff>
    </xdr:from>
    <xdr:to xmlns:xdr="http://schemas.openxmlformats.org/drawingml/2006/spreadsheetDrawing">
      <xdr:col>6</xdr:col>
      <xdr:colOff>894715</xdr:colOff>
      <xdr:row>6</xdr:row>
      <xdr:rowOff>54610</xdr:rowOff>
    </xdr:to>
    <xdr:sp macro="" textlink="">
      <xdr:nvSpPr>
        <xdr:cNvPr id="2" name="正方形/長方形 1"/>
        <xdr:cNvSpPr/>
      </xdr:nvSpPr>
      <xdr:spPr>
        <a:xfrm>
          <a:off x="4223385" y="971550"/>
          <a:ext cx="9850755" cy="10261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BF56"/>
  <sheetViews>
    <sheetView showGridLines="0" tabSelected="1" view="pageBreakPreview" zoomScaleNormal="55" zoomScaleSheetLayoutView="100" workbookViewId="0">
      <selection activeCell="B1" sqref="B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33</v>
      </c>
      <c r="AL1" s="66" t="s">
        <v>29</v>
      </c>
      <c r="AM1" s="153" t="s">
        <v>125</v>
      </c>
      <c r="AN1" s="153"/>
      <c r="AO1" s="153"/>
      <c r="AP1" s="153"/>
      <c r="AQ1" s="153"/>
      <c r="AR1" s="153"/>
      <c r="AS1" s="153"/>
      <c r="AT1" s="153"/>
      <c r="AU1" s="153"/>
      <c r="AV1" s="153"/>
      <c r="AW1" s="153"/>
      <c r="AX1" s="153"/>
      <c r="AY1" s="153"/>
      <c r="AZ1" s="153"/>
      <c r="BA1" s="153"/>
      <c r="BB1" s="152" t="s">
        <v>1</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32</v>
      </c>
      <c r="AL2" s="66" t="s">
        <v>29</v>
      </c>
      <c r="AM2" s="126"/>
      <c r="AN2" s="126"/>
      <c r="AO2" s="126"/>
      <c r="AP2" s="126"/>
      <c r="AQ2" s="126"/>
      <c r="AR2" s="126"/>
      <c r="AS2" s="126"/>
      <c r="AT2" s="126"/>
      <c r="AU2" s="126"/>
      <c r="AV2" s="126"/>
      <c r="AW2" s="126"/>
      <c r="AX2" s="126"/>
      <c r="AY2" s="126"/>
      <c r="AZ2" s="126"/>
      <c r="BA2" s="126"/>
      <c r="BB2" s="152" t="s">
        <v>1</v>
      </c>
      <c r="BC2" s="66"/>
      <c r="BD2" s="66"/>
      <c r="BE2" s="192"/>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86</v>
      </c>
      <c r="AZ3" s="182" t="s">
        <v>112</v>
      </c>
      <c r="BA3" s="182"/>
      <c r="BB3" s="182"/>
      <c r="BC3" s="182"/>
      <c r="BD3" s="66"/>
      <c r="BE3" s="192"/>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105</v>
      </c>
      <c r="AZ4" s="182" t="s">
        <v>106</v>
      </c>
      <c r="BA4" s="182"/>
      <c r="BB4" s="182"/>
      <c r="BC4" s="182"/>
      <c r="BD4" s="66"/>
      <c r="BE4" s="192"/>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64</v>
      </c>
      <c r="AK5" s="151"/>
      <c r="AL5" s="151"/>
      <c r="AM5" s="151"/>
      <c r="AN5" s="151"/>
      <c r="AO5" s="151"/>
      <c r="AP5" s="151"/>
      <c r="AQ5" s="151"/>
      <c r="AR5" s="8"/>
      <c r="AS5" s="8"/>
      <c r="AT5" s="157"/>
      <c r="AU5" s="151"/>
      <c r="AV5" s="167">
        <v>40</v>
      </c>
      <c r="AW5" s="175"/>
      <c r="AX5" s="157" t="s">
        <v>40</v>
      </c>
      <c r="AY5" s="151"/>
      <c r="AZ5" s="167">
        <v>160</v>
      </c>
      <c r="BA5" s="175"/>
      <c r="BB5" s="157" t="s">
        <v>96</v>
      </c>
      <c r="BC5" s="151"/>
      <c r="BD5" s="5"/>
      <c r="BE5" s="192"/>
    </row>
    <row r="6" spans="1:57" s="3" customFormat="1" ht="20.25" customHeight="1">
      <c r="A6" s="5"/>
      <c r="B6" s="9"/>
      <c r="C6" s="9"/>
      <c r="D6" s="9"/>
      <c r="E6" s="9"/>
      <c r="F6" s="9"/>
      <c r="G6" s="9"/>
      <c r="H6" s="9"/>
      <c r="I6" s="9"/>
      <c r="J6" s="9"/>
      <c r="K6" s="77"/>
      <c r="L6" s="77"/>
      <c r="M6" s="77"/>
      <c r="N6" s="9"/>
      <c r="O6" s="95"/>
      <c r="P6" s="103"/>
      <c r="Q6" s="103"/>
      <c r="R6" s="121"/>
      <c r="S6" s="124"/>
      <c r="T6" s="5"/>
      <c r="U6" s="5"/>
      <c r="V6" s="5"/>
      <c r="W6" s="5"/>
      <c r="X6" s="5"/>
      <c r="Y6" s="5"/>
      <c r="Z6" s="146"/>
      <c r="AA6" s="146"/>
      <c r="AB6" s="127"/>
      <c r="AC6" s="127"/>
      <c r="AD6" s="31"/>
      <c r="AE6" s="4"/>
      <c r="AF6" s="4"/>
      <c r="AG6" s="4"/>
      <c r="AH6" s="5"/>
      <c r="AI6" s="5"/>
      <c r="AJ6" s="5"/>
      <c r="AK6" s="5"/>
      <c r="AL6" s="4"/>
      <c r="AM6" s="4"/>
      <c r="AN6" s="154"/>
      <c r="AO6" s="155"/>
      <c r="AP6" s="155"/>
      <c r="AQ6" s="156"/>
      <c r="AR6" s="156"/>
      <c r="AS6" s="156"/>
      <c r="AT6" s="156"/>
      <c r="AU6" s="156"/>
      <c r="AV6" s="156"/>
      <c r="AW6" s="151" t="s">
        <v>42</v>
      </c>
      <c r="AX6" s="151"/>
      <c r="AY6" s="151"/>
      <c r="AZ6" s="183">
        <f>DAY(EOMONTH(DATE(X2,AB2,1),0))</f>
        <v>30</v>
      </c>
      <c r="BA6" s="187"/>
      <c r="BB6" s="157" t="s">
        <v>24</v>
      </c>
      <c r="BC6" s="5"/>
      <c r="BD6" s="5"/>
      <c r="BE6" s="192"/>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8"/>
      <c r="BD7" s="188"/>
      <c r="BE7" s="193"/>
    </row>
    <row r="8" spans="1:57" ht="20.25" customHeight="1">
      <c r="A8" s="6"/>
      <c r="B8" s="10" t="s">
        <v>45</v>
      </c>
      <c r="C8" s="19" t="s">
        <v>73</v>
      </c>
      <c r="D8" s="35"/>
      <c r="E8" s="45" t="s">
        <v>74</v>
      </c>
      <c r="F8" s="35"/>
      <c r="G8" s="45" t="s">
        <v>75</v>
      </c>
      <c r="H8" s="19"/>
      <c r="I8" s="19"/>
      <c r="J8" s="19"/>
      <c r="K8" s="35"/>
      <c r="L8" s="45" t="s">
        <v>76</v>
      </c>
      <c r="M8" s="19"/>
      <c r="N8" s="19"/>
      <c r="O8" s="96"/>
      <c r="P8" s="104" t="s">
        <v>141</v>
      </c>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60" t="str">
        <f>IF(AZ3="４週","(9)1～4週目の勤務時間数合計","(9)1か月の勤務時間数合計")</f>
        <v>(9)1～4週目の勤務時間数合計</v>
      </c>
      <c r="AV8" s="168"/>
      <c r="AW8" s="160" t="s">
        <v>77</v>
      </c>
      <c r="AX8" s="168"/>
      <c r="AY8" s="177" t="s">
        <v>119</v>
      </c>
      <c r="AZ8" s="177"/>
      <c r="BA8" s="177"/>
      <c r="BB8" s="177"/>
      <c r="BC8" s="177"/>
      <c r="BD8" s="177"/>
    </row>
    <row r="9" spans="1:57" ht="20.25" customHeight="1">
      <c r="A9" s="6"/>
      <c r="B9" s="11"/>
      <c r="C9" s="20"/>
      <c r="D9" s="36"/>
      <c r="E9" s="46"/>
      <c r="F9" s="36"/>
      <c r="G9" s="46"/>
      <c r="H9" s="20"/>
      <c r="I9" s="20"/>
      <c r="J9" s="20"/>
      <c r="K9" s="36"/>
      <c r="L9" s="46"/>
      <c r="M9" s="20"/>
      <c r="N9" s="20"/>
      <c r="O9" s="97"/>
      <c r="P9" s="105" t="s">
        <v>8</v>
      </c>
      <c r="Q9" s="115"/>
      <c r="R9" s="115"/>
      <c r="S9" s="115"/>
      <c r="T9" s="115"/>
      <c r="U9" s="115"/>
      <c r="V9" s="133"/>
      <c r="W9" s="105" t="s">
        <v>23</v>
      </c>
      <c r="X9" s="115"/>
      <c r="Y9" s="115"/>
      <c r="Z9" s="115"/>
      <c r="AA9" s="115"/>
      <c r="AB9" s="115"/>
      <c r="AC9" s="133"/>
      <c r="AD9" s="105" t="s">
        <v>25</v>
      </c>
      <c r="AE9" s="115"/>
      <c r="AF9" s="115"/>
      <c r="AG9" s="115"/>
      <c r="AH9" s="115"/>
      <c r="AI9" s="115"/>
      <c r="AJ9" s="133"/>
      <c r="AK9" s="105" t="s">
        <v>19</v>
      </c>
      <c r="AL9" s="115"/>
      <c r="AM9" s="115"/>
      <c r="AN9" s="115"/>
      <c r="AO9" s="115"/>
      <c r="AP9" s="115"/>
      <c r="AQ9" s="133"/>
      <c r="AR9" s="105" t="s">
        <v>27</v>
      </c>
      <c r="AS9" s="115"/>
      <c r="AT9" s="133"/>
      <c r="AU9" s="161"/>
      <c r="AV9" s="169"/>
      <c r="AW9" s="161"/>
      <c r="AX9" s="169"/>
      <c r="AY9" s="177"/>
      <c r="AZ9" s="177"/>
      <c r="BA9" s="177"/>
      <c r="BB9" s="177"/>
      <c r="BC9" s="177"/>
      <c r="BD9" s="177"/>
    </row>
    <row r="10" spans="1:57" ht="20.25" customHeight="1">
      <c r="A10" s="6"/>
      <c r="B10" s="11"/>
      <c r="C10" s="20"/>
      <c r="D10" s="36"/>
      <c r="E10" s="46"/>
      <c r="F10" s="36"/>
      <c r="G10" s="46"/>
      <c r="H10" s="20"/>
      <c r="I10" s="20"/>
      <c r="J10" s="20"/>
      <c r="K10" s="36"/>
      <c r="L10" s="46"/>
      <c r="M10" s="20"/>
      <c r="N10" s="20"/>
      <c r="O10" s="97"/>
      <c r="P10" s="106">
        <f>DAY(DATE($X$2,$AB$2,1))</f>
        <v>1</v>
      </c>
      <c r="Q10" s="116">
        <f>DAY(DATE($X$2,$AB$2,2))</f>
        <v>2</v>
      </c>
      <c r="R10" s="116">
        <f>DAY(DATE($X$2,$AB$2,3))</f>
        <v>3</v>
      </c>
      <c r="S10" s="116">
        <f>DAY(DATE($X$2,$AB$2,4))</f>
        <v>4</v>
      </c>
      <c r="T10" s="116">
        <f>DAY(DATE($X$2,$AB$2,5))</f>
        <v>5</v>
      </c>
      <c r="U10" s="116">
        <f>DAY(DATE($X$2,$AB$2,6))</f>
        <v>6</v>
      </c>
      <c r="V10" s="134">
        <f>DAY(DATE($X$2,$AB$2,7))</f>
        <v>7</v>
      </c>
      <c r="W10" s="106">
        <f>DAY(DATE($X$2,$AB$2,8))</f>
        <v>8</v>
      </c>
      <c r="X10" s="116">
        <f>DAY(DATE($X$2,$AB$2,9))</f>
        <v>9</v>
      </c>
      <c r="Y10" s="116">
        <f>DAY(DATE($X$2,$AB$2,10))</f>
        <v>10</v>
      </c>
      <c r="Z10" s="116">
        <f>DAY(DATE($X$2,$AB$2,11))</f>
        <v>11</v>
      </c>
      <c r="AA10" s="116">
        <f>DAY(DATE($X$2,$AB$2,12))</f>
        <v>12</v>
      </c>
      <c r="AB10" s="116">
        <f>DAY(DATE($X$2,$AB$2,13))</f>
        <v>13</v>
      </c>
      <c r="AC10" s="134">
        <f>DAY(DATE($X$2,$AB$2,14))</f>
        <v>14</v>
      </c>
      <c r="AD10" s="106">
        <f>DAY(DATE($X$2,$AB$2,15))</f>
        <v>15</v>
      </c>
      <c r="AE10" s="116">
        <f>DAY(DATE($X$2,$AB$2,16))</f>
        <v>16</v>
      </c>
      <c r="AF10" s="116">
        <f>DAY(DATE($X$2,$AB$2,17))</f>
        <v>17</v>
      </c>
      <c r="AG10" s="116">
        <f>DAY(DATE($X$2,$AB$2,18))</f>
        <v>18</v>
      </c>
      <c r="AH10" s="116">
        <f>DAY(DATE($X$2,$AB$2,19))</f>
        <v>19</v>
      </c>
      <c r="AI10" s="116">
        <f>DAY(DATE($X$2,$AB$2,20))</f>
        <v>20</v>
      </c>
      <c r="AJ10" s="134">
        <f>DAY(DATE($X$2,$AB$2,21))</f>
        <v>21</v>
      </c>
      <c r="AK10" s="106">
        <f>DAY(DATE($X$2,$AB$2,22))</f>
        <v>22</v>
      </c>
      <c r="AL10" s="116">
        <f>DAY(DATE($X$2,$AB$2,23))</f>
        <v>23</v>
      </c>
      <c r="AM10" s="116">
        <f>DAY(DATE($X$2,$AB$2,24))</f>
        <v>24</v>
      </c>
      <c r="AN10" s="116">
        <f>DAY(DATE($X$2,$AB$2,25))</f>
        <v>25</v>
      </c>
      <c r="AO10" s="116">
        <f>DAY(DATE($X$2,$AB$2,26))</f>
        <v>26</v>
      </c>
      <c r="AP10" s="116">
        <f>DAY(DATE($X$2,$AB$2,27))</f>
        <v>27</v>
      </c>
      <c r="AQ10" s="134">
        <f>DAY(DATE($X$2,$AB$2,28))</f>
        <v>28</v>
      </c>
      <c r="AR10" s="106" t="str">
        <f>IF(AZ3="暦月",IF(DAY(DATE($X$2,$AB$2,29))=29,29,""),"")</f>
        <v/>
      </c>
      <c r="AS10" s="116" t="str">
        <f>IF(AZ3="暦月",IF(DAY(DATE($X$2,$AB$2,30))=30,30,""),"")</f>
        <v/>
      </c>
      <c r="AT10" s="158" t="str">
        <f>IF(AZ3="暦月",IF(DAY(DATE($X$2,$AB$2,31))=31,31,""),"")</f>
        <v/>
      </c>
      <c r="AU10" s="161"/>
      <c r="AV10" s="169"/>
      <c r="AW10" s="161"/>
      <c r="AX10" s="169"/>
      <c r="AY10" s="177"/>
      <c r="AZ10" s="177"/>
      <c r="BA10" s="177"/>
      <c r="BB10" s="177"/>
      <c r="BC10" s="177"/>
      <c r="BD10" s="177"/>
    </row>
    <row r="11" spans="1:57" ht="20.25" hidden="1" customHeight="1">
      <c r="A11" s="6"/>
      <c r="B11" s="11"/>
      <c r="C11" s="20"/>
      <c r="D11" s="36"/>
      <c r="E11" s="46"/>
      <c r="F11" s="36"/>
      <c r="G11" s="46"/>
      <c r="H11" s="20"/>
      <c r="I11" s="20"/>
      <c r="J11" s="20"/>
      <c r="K11" s="36"/>
      <c r="L11" s="46"/>
      <c r="M11" s="20"/>
      <c r="N11" s="20"/>
      <c r="O11" s="97"/>
      <c r="P11" s="106">
        <f>WEEKDAY(DATE($X$2,$AB$2,1))</f>
        <v>2</v>
      </c>
      <c r="Q11" s="116">
        <f>WEEKDAY(DATE($X$2,$AB$2,2))</f>
        <v>3</v>
      </c>
      <c r="R11" s="116">
        <f>WEEKDAY(DATE($X$2,$AB$2,3))</f>
        <v>4</v>
      </c>
      <c r="S11" s="116">
        <f>WEEKDAY(DATE($X$2,$AB$2,4))</f>
        <v>5</v>
      </c>
      <c r="T11" s="116">
        <f>WEEKDAY(DATE($X$2,$AB$2,5))</f>
        <v>6</v>
      </c>
      <c r="U11" s="116">
        <f>WEEKDAY(DATE($X$2,$AB$2,6))</f>
        <v>7</v>
      </c>
      <c r="V11" s="134">
        <f>WEEKDAY(DATE($X$2,$AB$2,7))</f>
        <v>1</v>
      </c>
      <c r="W11" s="106">
        <f>WEEKDAY(DATE($X$2,$AB$2,8))</f>
        <v>2</v>
      </c>
      <c r="X11" s="116">
        <f>WEEKDAY(DATE($X$2,$AB$2,9))</f>
        <v>3</v>
      </c>
      <c r="Y11" s="116">
        <f>WEEKDAY(DATE($X$2,$AB$2,10))</f>
        <v>4</v>
      </c>
      <c r="Z11" s="116">
        <f>WEEKDAY(DATE($X$2,$AB$2,11))</f>
        <v>5</v>
      </c>
      <c r="AA11" s="116">
        <f>WEEKDAY(DATE($X$2,$AB$2,12))</f>
        <v>6</v>
      </c>
      <c r="AB11" s="116">
        <f>WEEKDAY(DATE($X$2,$AB$2,13))</f>
        <v>7</v>
      </c>
      <c r="AC11" s="134">
        <f>WEEKDAY(DATE($X$2,$AB$2,14))</f>
        <v>1</v>
      </c>
      <c r="AD11" s="106">
        <f>WEEKDAY(DATE($X$2,$AB$2,15))</f>
        <v>2</v>
      </c>
      <c r="AE11" s="116">
        <f>WEEKDAY(DATE($X$2,$AB$2,16))</f>
        <v>3</v>
      </c>
      <c r="AF11" s="116">
        <f>WEEKDAY(DATE($X$2,$AB$2,17))</f>
        <v>4</v>
      </c>
      <c r="AG11" s="116">
        <f>WEEKDAY(DATE($X$2,$AB$2,18))</f>
        <v>5</v>
      </c>
      <c r="AH11" s="116">
        <f>WEEKDAY(DATE($X$2,$AB$2,19))</f>
        <v>6</v>
      </c>
      <c r="AI11" s="116">
        <f>WEEKDAY(DATE($X$2,$AB$2,20))</f>
        <v>7</v>
      </c>
      <c r="AJ11" s="134">
        <f>WEEKDAY(DATE($X$2,$AB$2,21))</f>
        <v>1</v>
      </c>
      <c r="AK11" s="106">
        <f>WEEKDAY(DATE($X$2,$AB$2,22))</f>
        <v>2</v>
      </c>
      <c r="AL11" s="116">
        <f>WEEKDAY(DATE($X$2,$AB$2,23))</f>
        <v>3</v>
      </c>
      <c r="AM11" s="116">
        <f>WEEKDAY(DATE($X$2,$AB$2,24))</f>
        <v>4</v>
      </c>
      <c r="AN11" s="116">
        <f>WEEKDAY(DATE($X$2,$AB$2,25))</f>
        <v>5</v>
      </c>
      <c r="AO11" s="116">
        <f>WEEKDAY(DATE($X$2,$AB$2,26))</f>
        <v>6</v>
      </c>
      <c r="AP11" s="116">
        <f>WEEKDAY(DATE($X$2,$AB$2,27))</f>
        <v>7</v>
      </c>
      <c r="AQ11" s="134">
        <f>WEEKDAY(DATE($X$2,$AB$2,28))</f>
        <v>1</v>
      </c>
      <c r="AR11" s="106">
        <f>IF(AR10=29,WEEKDAY(DATE($X$2,$AB$2,29)),0)</f>
        <v>0</v>
      </c>
      <c r="AS11" s="116">
        <f>IF(AS10=30,WEEKDAY(DATE($X$2,$AB$2,30)),0)</f>
        <v>0</v>
      </c>
      <c r="AT11" s="158">
        <f>IF(AT10=31,WEEKDAY(DATE($X$2,$AB$2,31)),0)</f>
        <v>0</v>
      </c>
      <c r="AU11" s="162"/>
      <c r="AV11" s="170"/>
      <c r="AW11" s="162"/>
      <c r="AX11" s="170"/>
      <c r="AY11" s="178"/>
      <c r="AZ11" s="178"/>
      <c r="BA11" s="178"/>
      <c r="BB11" s="178"/>
      <c r="BC11" s="178"/>
      <c r="BD11" s="178"/>
    </row>
    <row r="12" spans="1:57" ht="20.25" customHeight="1">
      <c r="A12" s="6"/>
      <c r="B12" s="12"/>
      <c r="C12" s="21"/>
      <c r="D12" s="37"/>
      <c r="E12" s="47"/>
      <c r="F12" s="37"/>
      <c r="G12" s="47"/>
      <c r="H12" s="21"/>
      <c r="I12" s="21"/>
      <c r="J12" s="21"/>
      <c r="K12" s="37"/>
      <c r="L12" s="47"/>
      <c r="M12" s="21"/>
      <c r="N12" s="21"/>
      <c r="O12" s="98"/>
      <c r="P12" s="107" t="str">
        <f t="shared" ref="P12:AQ12" si="0">IF(P11=1,"日",IF(P11=2,"月",IF(P11=3,"火",IF(P11=4,"水",IF(P11=5,"木",IF(P11=6,"金","土"))))))</f>
        <v>月</v>
      </c>
      <c r="Q12" s="117" t="str">
        <f t="shared" si="0"/>
        <v>火</v>
      </c>
      <c r="R12" s="117" t="str">
        <f t="shared" si="0"/>
        <v>水</v>
      </c>
      <c r="S12" s="117" t="str">
        <f t="shared" si="0"/>
        <v>木</v>
      </c>
      <c r="T12" s="117" t="str">
        <f t="shared" si="0"/>
        <v>金</v>
      </c>
      <c r="U12" s="117" t="str">
        <f t="shared" si="0"/>
        <v>土</v>
      </c>
      <c r="V12" s="135" t="str">
        <f t="shared" si="0"/>
        <v>日</v>
      </c>
      <c r="W12" s="107" t="str">
        <f t="shared" si="0"/>
        <v>月</v>
      </c>
      <c r="X12" s="117" t="str">
        <f t="shared" si="0"/>
        <v>火</v>
      </c>
      <c r="Y12" s="117" t="str">
        <f t="shared" si="0"/>
        <v>水</v>
      </c>
      <c r="Z12" s="117" t="str">
        <f t="shared" si="0"/>
        <v>木</v>
      </c>
      <c r="AA12" s="117" t="str">
        <f t="shared" si="0"/>
        <v>金</v>
      </c>
      <c r="AB12" s="117" t="str">
        <f t="shared" si="0"/>
        <v>土</v>
      </c>
      <c r="AC12" s="135" t="str">
        <f t="shared" si="0"/>
        <v>日</v>
      </c>
      <c r="AD12" s="107" t="str">
        <f t="shared" si="0"/>
        <v>月</v>
      </c>
      <c r="AE12" s="117" t="str">
        <f t="shared" si="0"/>
        <v>火</v>
      </c>
      <c r="AF12" s="117" t="str">
        <f t="shared" si="0"/>
        <v>水</v>
      </c>
      <c r="AG12" s="117" t="str">
        <f t="shared" si="0"/>
        <v>木</v>
      </c>
      <c r="AH12" s="117" t="str">
        <f t="shared" si="0"/>
        <v>金</v>
      </c>
      <c r="AI12" s="117" t="str">
        <f t="shared" si="0"/>
        <v>土</v>
      </c>
      <c r="AJ12" s="135" t="str">
        <f t="shared" si="0"/>
        <v>日</v>
      </c>
      <c r="AK12" s="107" t="str">
        <f t="shared" si="0"/>
        <v>月</v>
      </c>
      <c r="AL12" s="117" t="str">
        <f t="shared" si="0"/>
        <v>火</v>
      </c>
      <c r="AM12" s="117" t="str">
        <f t="shared" si="0"/>
        <v>水</v>
      </c>
      <c r="AN12" s="117" t="str">
        <f t="shared" si="0"/>
        <v>木</v>
      </c>
      <c r="AO12" s="117" t="str">
        <f t="shared" si="0"/>
        <v>金</v>
      </c>
      <c r="AP12" s="117" t="str">
        <f t="shared" si="0"/>
        <v>土</v>
      </c>
      <c r="AQ12" s="135" t="str">
        <f t="shared" si="0"/>
        <v>日</v>
      </c>
      <c r="AR12" s="117" t="str">
        <f>IF(AR11=1,"日",IF(AR11=2,"月",IF(AR11=3,"火",IF(AR11=4,"水",IF(AR11=5,"木",IF(AR11=6,"金",IF(AR11=0,"","土")))))))</f>
        <v/>
      </c>
      <c r="AS12" s="117" t="str">
        <f>IF(AS11=1,"日",IF(AS11=2,"月",IF(AS11=3,"火",IF(AS11=4,"水",IF(AS11=5,"木",IF(AS11=6,"金",IF(AS11=0,"","土")))))))</f>
        <v/>
      </c>
      <c r="AT12" s="159" t="str">
        <f>IF(AT11=1,"日",IF(AT11=2,"月",IF(AT11=3,"火",IF(AT11=4,"水",IF(AT11=5,"木",IF(AT11=6,"金",IF(AT11=0,"","土")))))))</f>
        <v/>
      </c>
      <c r="AU12" s="163"/>
      <c r="AV12" s="171"/>
      <c r="AW12" s="163"/>
      <c r="AX12" s="171"/>
      <c r="AY12" s="178"/>
      <c r="AZ12" s="178"/>
      <c r="BA12" s="178"/>
      <c r="BB12" s="178"/>
      <c r="BC12" s="178"/>
      <c r="BD12" s="178"/>
    </row>
    <row r="13" spans="1:57" ht="39.9" customHeight="1">
      <c r="A13" s="6"/>
      <c r="B13" s="13">
        <v>1</v>
      </c>
      <c r="C13" s="22"/>
      <c r="D13" s="38"/>
      <c r="E13" s="48"/>
      <c r="F13" s="53"/>
      <c r="G13" s="59"/>
      <c r="H13" s="62"/>
      <c r="I13" s="62"/>
      <c r="J13" s="62"/>
      <c r="K13" s="78"/>
      <c r="L13" s="85"/>
      <c r="M13" s="89"/>
      <c r="N13" s="89"/>
      <c r="O13" s="99"/>
      <c r="P13" s="108"/>
      <c r="Q13" s="118"/>
      <c r="R13" s="118"/>
      <c r="S13" s="118"/>
      <c r="T13" s="118"/>
      <c r="U13" s="118"/>
      <c r="V13" s="136"/>
      <c r="W13" s="108"/>
      <c r="X13" s="118"/>
      <c r="Y13" s="118"/>
      <c r="Z13" s="118"/>
      <c r="AA13" s="118"/>
      <c r="AB13" s="118"/>
      <c r="AC13" s="136"/>
      <c r="AD13" s="108"/>
      <c r="AE13" s="118"/>
      <c r="AF13" s="118"/>
      <c r="AG13" s="118"/>
      <c r="AH13" s="118"/>
      <c r="AI13" s="118"/>
      <c r="AJ13" s="136"/>
      <c r="AK13" s="108"/>
      <c r="AL13" s="118"/>
      <c r="AM13" s="118"/>
      <c r="AN13" s="118"/>
      <c r="AO13" s="118"/>
      <c r="AP13" s="118"/>
      <c r="AQ13" s="136"/>
      <c r="AR13" s="108"/>
      <c r="AS13" s="118"/>
      <c r="AT13" s="136"/>
      <c r="AU13" s="164">
        <f t="shared" ref="AU13:AU30" si="1">IF($AZ$3="４週",SUM(P13:AQ13),IF($AZ$3="暦月",SUM(P13:AT13),""))</f>
        <v>0</v>
      </c>
      <c r="AV13" s="172"/>
      <c r="AW13" s="164">
        <f t="shared" ref="AW13:AW30" si="2">IF($AZ$3="４週",AU13/4,IF($AZ$3="暦月",AU13/($AZ$6/7),""))</f>
        <v>0</v>
      </c>
      <c r="AX13" s="172"/>
      <c r="AY13" s="179"/>
      <c r="AZ13" s="184"/>
      <c r="BA13" s="184"/>
      <c r="BB13" s="184"/>
      <c r="BC13" s="184"/>
      <c r="BD13" s="189"/>
    </row>
    <row r="14" spans="1:57" ht="39.9" customHeight="1">
      <c r="A14" s="6"/>
      <c r="B14" s="14">
        <f t="shared" ref="B14:B30" si="3">B13+1</f>
        <v>2</v>
      </c>
      <c r="C14" s="23"/>
      <c r="D14" s="39"/>
      <c r="E14" s="49"/>
      <c r="F14" s="54"/>
      <c r="G14" s="60"/>
      <c r="H14" s="63"/>
      <c r="I14" s="63"/>
      <c r="J14" s="63"/>
      <c r="K14" s="79"/>
      <c r="L14" s="86"/>
      <c r="M14" s="90"/>
      <c r="N14" s="90"/>
      <c r="O14" s="100"/>
      <c r="P14" s="109"/>
      <c r="Q14" s="119"/>
      <c r="R14" s="119"/>
      <c r="S14" s="119"/>
      <c r="T14" s="119"/>
      <c r="U14" s="119"/>
      <c r="V14" s="137"/>
      <c r="W14" s="109"/>
      <c r="X14" s="119"/>
      <c r="Y14" s="119"/>
      <c r="Z14" s="119"/>
      <c r="AA14" s="119"/>
      <c r="AB14" s="119"/>
      <c r="AC14" s="137"/>
      <c r="AD14" s="109"/>
      <c r="AE14" s="119"/>
      <c r="AF14" s="119"/>
      <c r="AG14" s="119"/>
      <c r="AH14" s="119"/>
      <c r="AI14" s="119"/>
      <c r="AJ14" s="137"/>
      <c r="AK14" s="109"/>
      <c r="AL14" s="119"/>
      <c r="AM14" s="119"/>
      <c r="AN14" s="119"/>
      <c r="AO14" s="119"/>
      <c r="AP14" s="119"/>
      <c r="AQ14" s="137"/>
      <c r="AR14" s="109"/>
      <c r="AS14" s="119"/>
      <c r="AT14" s="137"/>
      <c r="AU14" s="165">
        <f t="shared" si="1"/>
        <v>0</v>
      </c>
      <c r="AV14" s="173"/>
      <c r="AW14" s="165">
        <f t="shared" si="2"/>
        <v>0</v>
      </c>
      <c r="AX14" s="173"/>
      <c r="AY14" s="180"/>
      <c r="AZ14" s="185"/>
      <c r="BA14" s="185"/>
      <c r="BB14" s="185"/>
      <c r="BC14" s="185"/>
      <c r="BD14" s="190"/>
    </row>
    <row r="15" spans="1:57" ht="39.9" customHeight="1">
      <c r="A15" s="6"/>
      <c r="B15" s="14">
        <f t="shared" si="3"/>
        <v>3</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0"/>
    </row>
    <row r="16" spans="1:57" ht="39.9" customHeight="1">
      <c r="A16" s="6"/>
      <c r="B16" s="14">
        <f t="shared" si="3"/>
        <v>4</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0"/>
    </row>
    <row r="17" spans="1:56" ht="39.9" customHeight="1">
      <c r="A17" s="6"/>
      <c r="B17" s="14">
        <f t="shared" si="3"/>
        <v>5</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0"/>
    </row>
    <row r="18" spans="1:56" ht="39.9" customHeight="1">
      <c r="A18" s="6"/>
      <c r="B18" s="14">
        <f t="shared" si="3"/>
        <v>6</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0"/>
    </row>
    <row r="19" spans="1:56" ht="39.9" customHeight="1">
      <c r="A19" s="6"/>
      <c r="B19" s="14">
        <f t="shared" si="3"/>
        <v>7</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0"/>
    </row>
    <row r="20" spans="1:56" ht="39.9" customHeight="1">
      <c r="A20" s="6"/>
      <c r="B20" s="14">
        <f t="shared" si="3"/>
        <v>8</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0"/>
    </row>
    <row r="21" spans="1:56" ht="39.9" customHeight="1">
      <c r="A21" s="6"/>
      <c r="B21" s="14">
        <f t="shared" si="3"/>
        <v>9</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0"/>
    </row>
    <row r="22" spans="1:56" ht="39.9" customHeight="1">
      <c r="A22" s="6"/>
      <c r="B22" s="14">
        <f t="shared" si="3"/>
        <v>10</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0"/>
    </row>
    <row r="23" spans="1:56" ht="39.9" customHeight="1">
      <c r="A23" s="6"/>
      <c r="B23" s="14">
        <f t="shared" si="3"/>
        <v>11</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0"/>
    </row>
    <row r="24" spans="1:56" ht="39.9" customHeight="1">
      <c r="A24" s="6"/>
      <c r="B24" s="14">
        <f t="shared" si="3"/>
        <v>12</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0"/>
    </row>
    <row r="25" spans="1:56" ht="39.9" customHeight="1">
      <c r="A25" s="6"/>
      <c r="B25" s="14">
        <f t="shared" si="3"/>
        <v>13</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0"/>
    </row>
    <row r="26" spans="1:56" ht="39.9" customHeight="1">
      <c r="A26" s="6"/>
      <c r="B26" s="14">
        <f t="shared" si="3"/>
        <v>14</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0"/>
    </row>
    <row r="27" spans="1:56" ht="39.9" customHeight="1">
      <c r="A27" s="6"/>
      <c r="B27" s="14">
        <f t="shared" si="3"/>
        <v>15</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0"/>
    </row>
    <row r="28" spans="1:56" ht="39.9" customHeight="1">
      <c r="A28" s="6"/>
      <c r="B28" s="14">
        <f t="shared" si="3"/>
        <v>16</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0"/>
    </row>
    <row r="29" spans="1:56" ht="39.9" customHeight="1">
      <c r="A29" s="6"/>
      <c r="B29" s="14">
        <f t="shared" si="3"/>
        <v>17</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0"/>
    </row>
    <row r="30" spans="1:56" ht="39.9" customHeight="1">
      <c r="A30" s="6"/>
      <c r="B30" s="15">
        <f t="shared" si="3"/>
        <v>18</v>
      </c>
      <c r="C30" s="24"/>
      <c r="D30" s="40"/>
      <c r="E30" s="50"/>
      <c r="F30" s="55"/>
      <c r="G30" s="61"/>
      <c r="H30" s="64"/>
      <c r="I30" s="64"/>
      <c r="J30" s="64"/>
      <c r="K30" s="80"/>
      <c r="L30" s="87"/>
      <c r="M30" s="91"/>
      <c r="N30" s="91"/>
      <c r="O30" s="101"/>
      <c r="P30" s="110"/>
      <c r="Q30" s="120"/>
      <c r="R30" s="120"/>
      <c r="S30" s="120"/>
      <c r="T30" s="120"/>
      <c r="U30" s="120"/>
      <c r="V30" s="138"/>
      <c r="W30" s="110"/>
      <c r="X30" s="120"/>
      <c r="Y30" s="120"/>
      <c r="Z30" s="120"/>
      <c r="AA30" s="120"/>
      <c r="AB30" s="120"/>
      <c r="AC30" s="138"/>
      <c r="AD30" s="110"/>
      <c r="AE30" s="120"/>
      <c r="AF30" s="120"/>
      <c r="AG30" s="120"/>
      <c r="AH30" s="120"/>
      <c r="AI30" s="120"/>
      <c r="AJ30" s="138"/>
      <c r="AK30" s="110"/>
      <c r="AL30" s="120"/>
      <c r="AM30" s="120"/>
      <c r="AN30" s="120"/>
      <c r="AO30" s="120"/>
      <c r="AP30" s="120"/>
      <c r="AQ30" s="138"/>
      <c r="AR30" s="110"/>
      <c r="AS30" s="120"/>
      <c r="AT30" s="138"/>
      <c r="AU30" s="166">
        <f t="shared" si="1"/>
        <v>0</v>
      </c>
      <c r="AV30" s="174"/>
      <c r="AW30" s="166">
        <f t="shared" si="2"/>
        <v>0</v>
      </c>
      <c r="AX30" s="174"/>
      <c r="AY30" s="181"/>
      <c r="AZ30" s="186"/>
      <c r="BA30" s="186"/>
      <c r="BB30" s="186"/>
      <c r="BC30" s="186"/>
      <c r="BD30" s="191"/>
    </row>
    <row r="31" spans="1:56" ht="20.25" customHeight="1">
      <c r="A31" s="6"/>
      <c r="B31" s="6"/>
      <c r="C31" s="25"/>
      <c r="D31" s="41"/>
      <c r="E31" s="51"/>
      <c r="F31" s="56"/>
      <c r="G31" s="56"/>
      <c r="H31" s="56"/>
      <c r="I31" s="56"/>
      <c r="J31" s="56"/>
      <c r="K31" s="56"/>
      <c r="L31" s="56"/>
      <c r="M31" s="56"/>
      <c r="N31" s="56"/>
      <c r="O31" s="56"/>
      <c r="P31" s="56"/>
      <c r="Q31" s="56"/>
      <c r="R31" s="56"/>
      <c r="S31" s="56"/>
      <c r="T31" s="56"/>
      <c r="U31" s="56"/>
      <c r="V31" s="56"/>
      <c r="W31" s="56"/>
      <c r="X31" s="56"/>
      <c r="Y31" s="56"/>
      <c r="Z31" s="56"/>
      <c r="AA31" s="56"/>
      <c r="AB31" s="56"/>
      <c r="AC31" s="149"/>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16" t="s">
        <v>120</v>
      </c>
      <c r="C32" s="16"/>
      <c r="D32" s="16"/>
      <c r="E32" s="16"/>
      <c r="F32" s="16"/>
      <c r="G32" s="16"/>
      <c r="H32" s="16"/>
      <c r="I32" s="16"/>
      <c r="J32" s="16"/>
      <c r="K32" s="16"/>
      <c r="L32" s="29"/>
      <c r="M32" s="16"/>
      <c r="N32" s="16"/>
      <c r="O32" s="16"/>
      <c r="P32" s="16"/>
      <c r="Q32" s="16"/>
      <c r="R32" s="16"/>
      <c r="S32" s="16"/>
      <c r="T32" s="16" t="s">
        <v>84</v>
      </c>
      <c r="U32" s="16"/>
      <c r="V32" s="16"/>
      <c r="W32" s="16"/>
      <c r="X32" s="16"/>
      <c r="Y32" s="16"/>
      <c r="Z32" s="129"/>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spans="1:56" ht="20.25" customHeight="1">
      <c r="A33" s="6"/>
      <c r="B33" s="16"/>
      <c r="C33" s="26" t="s">
        <v>51</v>
      </c>
      <c r="D33" s="26"/>
      <c r="E33" s="26" t="s">
        <v>54</v>
      </c>
      <c r="F33" s="26"/>
      <c r="G33" s="26"/>
      <c r="H33" s="26"/>
      <c r="I33" s="16"/>
      <c r="J33" s="72" t="s">
        <v>57</v>
      </c>
      <c r="K33" s="72"/>
      <c r="L33" s="72"/>
      <c r="M33" s="72"/>
      <c r="N33" s="31"/>
      <c r="O33" s="31"/>
      <c r="P33" s="111" t="s">
        <v>52</v>
      </c>
      <c r="Q33" s="111"/>
      <c r="R33" s="16"/>
      <c r="S33" s="16"/>
      <c r="T33" s="28" t="s">
        <v>20</v>
      </c>
      <c r="U33" s="42"/>
      <c r="V33" s="28" t="s">
        <v>18</v>
      </c>
      <c r="W33" s="44"/>
      <c r="X33" s="44"/>
      <c r="Y33" s="42"/>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7"/>
      <c r="D34" s="27"/>
      <c r="E34" s="27" t="s">
        <v>38</v>
      </c>
      <c r="F34" s="27"/>
      <c r="G34" s="27" t="s">
        <v>55</v>
      </c>
      <c r="H34" s="27"/>
      <c r="I34" s="16"/>
      <c r="J34" s="27" t="s">
        <v>38</v>
      </c>
      <c r="K34" s="27"/>
      <c r="L34" s="27" t="s">
        <v>55</v>
      </c>
      <c r="M34" s="27"/>
      <c r="N34" s="31"/>
      <c r="O34" s="31"/>
      <c r="P34" s="111" t="s">
        <v>15</v>
      </c>
      <c r="Q34" s="111"/>
      <c r="R34" s="16"/>
      <c r="S34" s="16"/>
      <c r="T34" s="28" t="s">
        <v>12</v>
      </c>
      <c r="U34" s="42"/>
      <c r="V34" s="28" t="s">
        <v>0</v>
      </c>
      <c r="W34" s="44"/>
      <c r="X34" s="44"/>
      <c r="Y34" s="42"/>
      <c r="Z34" s="147"/>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8" t="s">
        <v>12</v>
      </c>
      <c r="D35" s="42"/>
      <c r="E35" s="52">
        <f>SUMIFS($AU$13:$AV$30,$C$13:$D$30,"看護職員",$E$13:$F$30,"A")</f>
        <v>0</v>
      </c>
      <c r="F35" s="57"/>
      <c r="G35" s="52">
        <f>SUMIFS($AW$13:$AX$30,$C$13:$D$30,"看護職員",$E$13:$F$30,"A")</f>
        <v>0</v>
      </c>
      <c r="H35" s="57"/>
      <c r="I35" s="67"/>
      <c r="J35" s="73">
        <v>0</v>
      </c>
      <c r="K35" s="81"/>
      <c r="L35" s="73">
        <v>0</v>
      </c>
      <c r="M35" s="81"/>
      <c r="N35" s="93"/>
      <c r="O35" s="93"/>
      <c r="P35" s="73">
        <v>0</v>
      </c>
      <c r="Q35" s="81"/>
      <c r="R35" s="16"/>
      <c r="S35" s="16"/>
      <c r="T35" s="28" t="s">
        <v>2</v>
      </c>
      <c r="U35" s="42"/>
      <c r="V35" s="28" t="s">
        <v>41</v>
      </c>
      <c r="W35" s="44"/>
      <c r="X35" s="44"/>
      <c r="Y35" s="42"/>
      <c r="Z35" s="128"/>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2</v>
      </c>
      <c r="D36" s="42"/>
      <c r="E36" s="52">
        <f>SUMIFS($AU$13:$AV$30,$C$13:$D$30,"看護職員",$E$13:$F$30,"B")</f>
        <v>0</v>
      </c>
      <c r="F36" s="57"/>
      <c r="G36" s="52">
        <f>SUMIFS($AW$13:$AX$30,$C$13:$D$30,"看護職員",$E$13:$F$30,"B")</f>
        <v>0</v>
      </c>
      <c r="H36" s="57"/>
      <c r="I36" s="67"/>
      <c r="J36" s="73">
        <v>0</v>
      </c>
      <c r="K36" s="81"/>
      <c r="L36" s="73">
        <v>0</v>
      </c>
      <c r="M36" s="81"/>
      <c r="N36" s="93"/>
      <c r="O36" s="93"/>
      <c r="P36" s="73">
        <v>0</v>
      </c>
      <c r="Q36" s="81"/>
      <c r="R36" s="16"/>
      <c r="S36" s="16"/>
      <c r="T36" s="28" t="s">
        <v>11</v>
      </c>
      <c r="U36" s="42"/>
      <c r="V36" s="28" t="s">
        <v>65</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11</v>
      </c>
      <c r="D37" s="42"/>
      <c r="E37" s="52">
        <f>SUMIFS($AU$13:$AV$30,$C$13:$D$30,"看護職員",$E$13:$F$30,"C")</f>
        <v>0</v>
      </c>
      <c r="F37" s="57"/>
      <c r="G37" s="52">
        <f>SUMIFS($AW$13:$AX$30,$C$13:$D$30,"看護職員",$E$13:$F$30,"C")</f>
        <v>0</v>
      </c>
      <c r="H37" s="57"/>
      <c r="I37" s="67"/>
      <c r="J37" s="73">
        <v>0</v>
      </c>
      <c r="K37" s="81"/>
      <c r="L37" s="73">
        <v>0</v>
      </c>
      <c r="M37" s="81"/>
      <c r="N37" s="93"/>
      <c r="O37" s="93"/>
      <c r="P37" s="52" t="s">
        <v>46</v>
      </c>
      <c r="Q37" s="57"/>
      <c r="R37" s="16"/>
      <c r="S37" s="16"/>
      <c r="T37" s="28" t="s">
        <v>14</v>
      </c>
      <c r="U37" s="42"/>
      <c r="V37" s="28" t="s">
        <v>26</v>
      </c>
      <c r="W37" s="44"/>
      <c r="X37" s="44"/>
      <c r="Y37" s="42"/>
      <c r="Z37" s="14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14</v>
      </c>
      <c r="D38" s="42"/>
      <c r="E38" s="52">
        <f>SUMIFS($AU$13:$AV$30,$C$13:$D$30,"看護職員",$E$13:$F$30,"D")</f>
        <v>0</v>
      </c>
      <c r="F38" s="57"/>
      <c r="G38" s="52">
        <f>SUMIFS($AW$13:$AX$30,$C$13:$D$30,"看護職員",$E$13:$F$30,"D")</f>
        <v>0</v>
      </c>
      <c r="H38" s="57"/>
      <c r="I38" s="67"/>
      <c r="J38" s="73">
        <v>0</v>
      </c>
      <c r="K38" s="81"/>
      <c r="L38" s="73">
        <v>0</v>
      </c>
      <c r="M38" s="81"/>
      <c r="N38" s="93"/>
      <c r="O38" s="93"/>
      <c r="P38" s="52" t="s">
        <v>46</v>
      </c>
      <c r="Q38" s="57"/>
      <c r="R38" s="16"/>
      <c r="S38" s="16"/>
      <c r="T38" s="16"/>
      <c r="U38" s="128"/>
      <c r="V38" s="128"/>
      <c r="W38" s="141"/>
      <c r="X38" s="141"/>
      <c r="Y38" s="144"/>
      <c r="Z38" s="144"/>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16</v>
      </c>
      <c r="D39" s="42"/>
      <c r="E39" s="52">
        <f>SUM(E35:F38)</f>
        <v>0</v>
      </c>
      <c r="F39" s="57"/>
      <c r="G39" s="52">
        <f>SUM(G35:H38)</f>
        <v>0</v>
      </c>
      <c r="H39" s="57"/>
      <c r="I39" s="67"/>
      <c r="J39" s="52">
        <f>SUM(J35:K38)</f>
        <v>0</v>
      </c>
      <c r="K39" s="57"/>
      <c r="L39" s="52">
        <f>SUM(L35:M38)</f>
        <v>0</v>
      </c>
      <c r="M39" s="57"/>
      <c r="N39" s="93"/>
      <c r="O39" s="93"/>
      <c r="P39" s="52">
        <f>SUM(P35:Q36)</f>
        <v>0</v>
      </c>
      <c r="Q39" s="57"/>
      <c r="R39" s="16"/>
      <c r="S39" s="16"/>
      <c r="T39" s="16"/>
      <c r="U39" s="128"/>
      <c r="V39" s="128"/>
      <c r="W39" s="141"/>
      <c r="X39" s="141"/>
      <c r="Y39" s="145"/>
      <c r="Z39" s="145"/>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16"/>
      <c r="D40" s="16"/>
      <c r="E40" s="16"/>
      <c r="F40" s="16"/>
      <c r="G40" s="16"/>
      <c r="H40" s="16"/>
      <c r="I40" s="16"/>
      <c r="J40" s="16"/>
      <c r="K40" s="16"/>
      <c r="L40" s="29"/>
      <c r="M40" s="16"/>
      <c r="N40" s="16"/>
      <c r="O40" s="16"/>
      <c r="P40" s="16"/>
      <c r="Q40" s="16"/>
      <c r="R40" s="16"/>
      <c r="S40" s="16"/>
      <c r="T40" s="16"/>
      <c r="U40" s="129"/>
      <c r="V40" s="129"/>
      <c r="W40" s="129"/>
      <c r="X40" s="129"/>
      <c r="Y40" s="129"/>
      <c r="Z40" s="129"/>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29" t="s">
        <v>59</v>
      </c>
      <c r="D41" s="16"/>
      <c r="E41" s="16"/>
      <c r="F41" s="16"/>
      <c r="G41" s="16"/>
      <c r="H41" s="16"/>
      <c r="I41" s="68" t="s">
        <v>102</v>
      </c>
      <c r="J41" s="74" t="s">
        <v>103</v>
      </c>
      <c r="K41" s="82"/>
      <c r="L41" s="88"/>
      <c r="M41" s="68"/>
      <c r="N41" s="16"/>
      <c r="O41" s="16"/>
      <c r="P41" s="16"/>
      <c r="Q41" s="16"/>
      <c r="R41" s="16"/>
      <c r="S41" s="16"/>
      <c r="T41" s="16"/>
      <c r="U41" s="130"/>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16" t="s">
        <v>47</v>
      </c>
      <c r="D42" s="16"/>
      <c r="E42" s="16"/>
      <c r="F42" s="16"/>
      <c r="G42" s="16"/>
      <c r="H42" s="16" t="s">
        <v>56</v>
      </c>
      <c r="I42" s="16"/>
      <c r="J42" s="16"/>
      <c r="K42" s="16"/>
      <c r="L42" s="29"/>
      <c r="M42" s="16"/>
      <c r="N42" s="16"/>
      <c r="O42" s="16"/>
      <c r="P42" s="16"/>
      <c r="Q42" s="16"/>
      <c r="R42" s="16"/>
      <c r="S42" s="16"/>
      <c r="T42" s="16"/>
      <c r="U42" s="129"/>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tr">
        <f>IF($J$41="週","対象時間数（週平均）","対象時間数（当月合計）")</f>
        <v>対象時間数（週平均）</v>
      </c>
      <c r="D43" s="16"/>
      <c r="E43" s="16"/>
      <c r="F43" s="16"/>
      <c r="G43" s="16"/>
      <c r="H43" s="16" t="str">
        <f>IF($J$41="週","週に勤務すべき時間数","当月に勤務すべき時間数")</f>
        <v>週に勤務すべき時間数</v>
      </c>
      <c r="I43" s="16"/>
      <c r="J43" s="16"/>
      <c r="K43" s="16"/>
      <c r="L43" s="29"/>
      <c r="M43" s="27" t="s">
        <v>37</v>
      </c>
      <c r="N43" s="27"/>
      <c r="O43" s="27"/>
      <c r="P43" s="27"/>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30">
        <f>IF($J$41="週",L39,J39)</f>
        <v>0</v>
      </c>
      <c r="D44" s="43"/>
      <c r="E44" s="43"/>
      <c r="F44" s="58"/>
      <c r="G44" s="26" t="s">
        <v>31</v>
      </c>
      <c r="H44" s="28">
        <f>IF($J$41="週",$AV$5,$AZ$5)</f>
        <v>40</v>
      </c>
      <c r="I44" s="44"/>
      <c r="J44" s="44"/>
      <c r="K44" s="42"/>
      <c r="L44" s="26" t="s">
        <v>5</v>
      </c>
      <c r="M44" s="65">
        <f>ROUNDDOWN(C44/H44,1)</f>
        <v>0</v>
      </c>
      <c r="N44" s="69"/>
      <c r="O44" s="69"/>
      <c r="P44" s="83"/>
      <c r="Q44" s="16"/>
      <c r="R44" s="16"/>
      <c r="S44" s="16"/>
      <c r="T44" s="16"/>
      <c r="U44" s="131"/>
      <c r="V44" s="131"/>
      <c r="W44" s="131"/>
      <c r="X44" s="131"/>
      <c r="Y44" s="128"/>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16"/>
      <c r="D45" s="16"/>
      <c r="E45" s="16"/>
      <c r="F45" s="16"/>
      <c r="G45" s="16"/>
      <c r="H45" s="16"/>
      <c r="I45" s="16"/>
      <c r="J45" s="16"/>
      <c r="K45" s="16"/>
      <c r="L45" s="29"/>
      <c r="M45" s="16" t="s">
        <v>85</v>
      </c>
      <c r="N45" s="16"/>
      <c r="O45" s="16"/>
      <c r="P45" s="16"/>
      <c r="Q45" s="16"/>
      <c r="R45" s="16"/>
      <c r="S45" s="16"/>
      <c r="T45" s="16"/>
      <c r="U45" s="129"/>
      <c r="V45" s="129"/>
      <c r="W45" s="129"/>
      <c r="X45" s="129"/>
      <c r="Y45" s="129"/>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t="s">
        <v>62</v>
      </c>
      <c r="D46" s="16"/>
      <c r="E46" s="16"/>
      <c r="F46" s="16"/>
      <c r="G46" s="16"/>
      <c r="H46" s="16"/>
      <c r="I46" s="16"/>
      <c r="J46" s="16"/>
      <c r="K46" s="16"/>
      <c r="L46" s="29"/>
      <c r="M46" s="16"/>
      <c r="N46" s="16"/>
      <c r="O46" s="16"/>
      <c r="P46" s="16"/>
      <c r="Q46" s="16"/>
      <c r="R46" s="16"/>
      <c r="S46" s="16"/>
      <c r="T46" s="16"/>
      <c r="U46" s="16"/>
      <c r="V46" s="139"/>
      <c r="W46" s="142"/>
      <c r="X46" s="142"/>
      <c r="Y46" s="16"/>
      <c r="Z46" s="1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52</v>
      </c>
      <c r="D47" s="16"/>
      <c r="E47" s="16"/>
      <c r="F47" s="16"/>
      <c r="G47" s="16"/>
      <c r="H47" s="16"/>
      <c r="I47" s="16"/>
      <c r="J47" s="16"/>
      <c r="K47" s="16"/>
      <c r="L47" s="29"/>
      <c r="M47" s="26"/>
      <c r="N47" s="26"/>
      <c r="O47" s="26"/>
      <c r="P47" s="2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31" t="s">
        <v>58</v>
      </c>
      <c r="D48" s="31"/>
      <c r="E48" s="31"/>
      <c r="F48" s="31"/>
      <c r="G48" s="31"/>
      <c r="H48" s="16" t="s">
        <v>61</v>
      </c>
      <c r="I48" s="31"/>
      <c r="J48" s="31"/>
      <c r="K48" s="31"/>
      <c r="L48" s="31"/>
      <c r="M48" s="27" t="s">
        <v>16</v>
      </c>
      <c r="N48" s="27"/>
      <c r="O48" s="27"/>
      <c r="P48" s="27"/>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28">
        <f>P39</f>
        <v>0</v>
      </c>
      <c r="D49" s="44"/>
      <c r="E49" s="44"/>
      <c r="F49" s="42"/>
      <c r="G49" s="26" t="s">
        <v>93</v>
      </c>
      <c r="H49" s="65">
        <f>M44</f>
        <v>0</v>
      </c>
      <c r="I49" s="69"/>
      <c r="J49" s="69"/>
      <c r="K49" s="83"/>
      <c r="L49" s="26" t="s">
        <v>5</v>
      </c>
      <c r="M49" s="92">
        <f>ROUNDDOWN(C49+H49,1)</f>
        <v>0</v>
      </c>
      <c r="N49" s="94"/>
      <c r="O49" s="94"/>
      <c r="P49" s="112"/>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16"/>
      <c r="D50" s="16"/>
      <c r="E50" s="16"/>
      <c r="F50" s="16"/>
      <c r="G50" s="16"/>
      <c r="H50" s="16"/>
      <c r="I50" s="16"/>
      <c r="J50" s="16"/>
      <c r="K50" s="16"/>
      <c r="L50" s="16"/>
      <c r="M50" s="16"/>
      <c r="N50" s="29"/>
      <c r="O50" s="16"/>
      <c r="P50" s="16"/>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C51" s="32"/>
      <c r="D51" s="32"/>
      <c r="E51" s="7"/>
      <c r="F51" s="7"/>
      <c r="G51" s="7"/>
      <c r="H51" s="7"/>
      <c r="I51" s="7"/>
      <c r="J51" s="7"/>
      <c r="K51" s="7"/>
      <c r="L51" s="7"/>
      <c r="M51" s="7"/>
      <c r="N51" s="7"/>
      <c r="O51" s="7"/>
      <c r="P51" s="7"/>
      <c r="Q51" s="7"/>
      <c r="R51" s="7"/>
      <c r="S51" s="7"/>
      <c r="T51" s="32"/>
      <c r="U51" s="7"/>
      <c r="V51" s="7"/>
      <c r="W51" s="7"/>
      <c r="X51" s="7"/>
      <c r="Y51" s="7"/>
      <c r="Z51" s="7"/>
      <c r="AA51" s="7"/>
      <c r="AB51" s="7"/>
      <c r="AC51" s="7"/>
      <c r="AD51" s="7"/>
      <c r="AE51" s="7"/>
      <c r="AF51" s="7"/>
      <c r="AJ51" s="33"/>
      <c r="AK51" s="132"/>
      <c r="AL51" s="132"/>
      <c r="AM51" s="7"/>
      <c r="AN51" s="7"/>
      <c r="AO51" s="7"/>
      <c r="AP51" s="7"/>
      <c r="AQ51" s="7"/>
      <c r="AR51" s="7"/>
      <c r="AS51" s="7"/>
      <c r="AT51" s="7"/>
      <c r="AU51" s="7"/>
      <c r="AV51" s="7"/>
      <c r="AW51" s="7"/>
      <c r="AX51" s="7"/>
      <c r="AY51" s="7"/>
      <c r="AZ51" s="7"/>
      <c r="BA51" s="7"/>
      <c r="BB51" s="7"/>
      <c r="BC51" s="7"/>
      <c r="BD51" s="7"/>
      <c r="BE51" s="132"/>
    </row>
    <row r="52" spans="1:58" ht="20.25" customHeight="1">
      <c r="A52" s="7"/>
      <c r="B52" s="7"/>
      <c r="C52" s="32"/>
      <c r="D52" s="32"/>
      <c r="E52" s="7"/>
      <c r="F52" s="7"/>
      <c r="G52" s="7"/>
      <c r="H52" s="7"/>
      <c r="I52" s="7"/>
      <c r="J52" s="7"/>
      <c r="K52" s="7"/>
      <c r="L52" s="7"/>
      <c r="M52" s="7"/>
      <c r="N52" s="7"/>
      <c r="O52" s="7"/>
      <c r="P52" s="7"/>
      <c r="Q52" s="7"/>
      <c r="R52" s="7"/>
      <c r="S52" s="7"/>
      <c r="T52" s="7"/>
      <c r="U52" s="32"/>
      <c r="V52" s="7"/>
      <c r="W52" s="7"/>
      <c r="X52" s="7"/>
      <c r="Y52" s="7"/>
      <c r="Z52" s="7"/>
      <c r="AA52" s="7"/>
      <c r="AB52" s="7"/>
      <c r="AC52" s="7"/>
      <c r="AD52" s="7"/>
      <c r="AE52" s="7"/>
      <c r="AF52" s="7"/>
      <c r="AG52" s="7"/>
      <c r="AK52" s="33"/>
      <c r="AL52" s="132"/>
      <c r="AM52" s="132"/>
      <c r="AN52" s="7"/>
      <c r="AO52" s="7"/>
      <c r="AP52" s="7"/>
      <c r="AQ52" s="7"/>
      <c r="AR52" s="7"/>
      <c r="AS52" s="7"/>
      <c r="AT52" s="7"/>
      <c r="AU52" s="7"/>
      <c r="AV52" s="7"/>
      <c r="AW52" s="7"/>
      <c r="AX52" s="7"/>
      <c r="AY52" s="7"/>
      <c r="AZ52" s="7"/>
      <c r="BA52" s="7"/>
      <c r="BB52" s="7"/>
      <c r="BC52" s="7"/>
      <c r="BD52" s="7"/>
      <c r="BE52" s="7"/>
      <c r="BF52" s="132"/>
    </row>
    <row r="53" spans="1:58" ht="20.25" customHeight="1">
      <c r="A53" s="7"/>
      <c r="B53" s="7"/>
      <c r="C53" s="7"/>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32"/>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C55" s="33"/>
      <c r="D55" s="33"/>
      <c r="E55" s="33"/>
      <c r="F55" s="33"/>
      <c r="G55" s="33"/>
      <c r="H55" s="33"/>
      <c r="I55" s="33"/>
      <c r="J55" s="33"/>
      <c r="K55" s="33"/>
      <c r="L55" s="33"/>
      <c r="M55" s="33"/>
      <c r="N55" s="33"/>
      <c r="O55" s="33"/>
      <c r="P55" s="33"/>
      <c r="Q55" s="33"/>
      <c r="R55" s="33"/>
      <c r="S55" s="33"/>
      <c r="T55" s="33"/>
      <c r="U55" s="132"/>
      <c r="V55" s="132"/>
      <c r="W55" s="33"/>
      <c r="X55" s="33"/>
      <c r="Y55" s="33"/>
      <c r="Z55" s="33"/>
      <c r="AA55" s="33"/>
      <c r="AB55" s="33"/>
      <c r="AC55" s="33"/>
      <c r="AD55" s="33"/>
      <c r="AE55" s="33"/>
      <c r="AF55" s="33"/>
      <c r="AG55" s="33"/>
      <c r="AH55" s="33"/>
      <c r="AI55" s="33"/>
      <c r="AJ55" s="33"/>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sheetData>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AU13:AX30">
    <cfRule type="expression" dxfId="8" priority="3">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decimal" allowBlank="1" showDropDown="0" showInputMessage="1" showErrorMessage="1" error="入力可能範囲　32～40" sqref="AV5">
      <formula1>32</formula1>
      <formula2>40</formula2>
    </dataValidation>
    <dataValidation type="list" allowBlank="1" showDropDown="0" showInputMessage="1" showErrorMessage="1" sqref="J41:K41">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88" right="0.23622047244094488" top="0.43307086614173218" bottom="0.27559055118110237" header="0.31496062992125984" footer="0.31496062992125984"/>
  <pageSetup paperSize="9" scale="40"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F138"/>
  <sheetViews>
    <sheetView showGridLines="0" view="pageBreakPreview" zoomScale="75" zoomScaleSheetLayoutView="75" workbookViewId="0">
      <selection activeCell="B1" sqref="B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33</v>
      </c>
      <c r="AL1" s="66" t="s">
        <v>29</v>
      </c>
      <c r="AM1" s="153" t="s">
        <v>125</v>
      </c>
      <c r="AN1" s="153"/>
      <c r="AO1" s="153"/>
      <c r="AP1" s="153"/>
      <c r="AQ1" s="153"/>
      <c r="AR1" s="153"/>
      <c r="AS1" s="153"/>
      <c r="AT1" s="153"/>
      <c r="AU1" s="153"/>
      <c r="AV1" s="153"/>
      <c r="AW1" s="153"/>
      <c r="AX1" s="153"/>
      <c r="AY1" s="153"/>
      <c r="AZ1" s="153"/>
      <c r="BA1" s="153"/>
      <c r="BB1" s="152" t="s">
        <v>1</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32</v>
      </c>
      <c r="AL2" s="66" t="s">
        <v>29</v>
      </c>
      <c r="AM2" s="126"/>
      <c r="AN2" s="126"/>
      <c r="AO2" s="126"/>
      <c r="AP2" s="126"/>
      <c r="AQ2" s="126"/>
      <c r="AR2" s="126"/>
      <c r="AS2" s="126"/>
      <c r="AT2" s="126"/>
      <c r="AU2" s="126"/>
      <c r="AV2" s="126"/>
      <c r="AW2" s="126"/>
      <c r="AX2" s="126"/>
      <c r="AY2" s="126"/>
      <c r="AZ2" s="126"/>
      <c r="BA2" s="126"/>
      <c r="BB2" s="152" t="s">
        <v>1</v>
      </c>
      <c r="BC2" s="66"/>
      <c r="BD2" s="66"/>
      <c r="BE2" s="192"/>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86</v>
      </c>
      <c r="AZ3" s="182" t="s">
        <v>112</v>
      </c>
      <c r="BA3" s="182"/>
      <c r="BB3" s="182"/>
      <c r="BC3" s="182"/>
      <c r="BD3" s="66"/>
      <c r="BE3" s="192"/>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105</v>
      </c>
      <c r="AZ4" s="182" t="s">
        <v>106</v>
      </c>
      <c r="BA4" s="182"/>
      <c r="BB4" s="182"/>
      <c r="BC4" s="182"/>
      <c r="BD4" s="66"/>
      <c r="BE4" s="192"/>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64</v>
      </c>
      <c r="AK5" s="151"/>
      <c r="AL5" s="151"/>
      <c r="AM5" s="151"/>
      <c r="AN5" s="151"/>
      <c r="AO5" s="151"/>
      <c r="AP5" s="151"/>
      <c r="AQ5" s="151"/>
      <c r="AR5" s="8"/>
      <c r="AS5" s="8"/>
      <c r="AT5" s="157"/>
      <c r="AU5" s="151"/>
      <c r="AV5" s="167">
        <v>40</v>
      </c>
      <c r="AW5" s="175"/>
      <c r="AX5" s="157" t="s">
        <v>40</v>
      </c>
      <c r="AY5" s="151"/>
      <c r="AZ5" s="167">
        <v>160</v>
      </c>
      <c r="BA5" s="175"/>
      <c r="BB5" s="157" t="s">
        <v>96</v>
      </c>
      <c r="BC5" s="151"/>
      <c r="BD5" s="5"/>
      <c r="BE5" s="192"/>
    </row>
    <row r="6" spans="1:57" s="3" customFormat="1" ht="20.25" customHeight="1">
      <c r="A6" s="5"/>
      <c r="B6" s="9"/>
      <c r="C6" s="9"/>
      <c r="D6" s="9"/>
      <c r="E6" s="9"/>
      <c r="F6" s="9"/>
      <c r="G6" s="9"/>
      <c r="H6" s="9"/>
      <c r="I6" s="9"/>
      <c r="J6" s="9"/>
      <c r="K6" s="77"/>
      <c r="L6" s="77"/>
      <c r="M6" s="77"/>
      <c r="N6" s="9"/>
      <c r="O6" s="95"/>
      <c r="P6" s="103"/>
      <c r="Q6" s="103"/>
      <c r="R6" s="121"/>
      <c r="S6" s="124"/>
      <c r="T6" s="5"/>
      <c r="U6" s="5"/>
      <c r="V6" s="5"/>
      <c r="W6" s="5"/>
      <c r="X6" s="5"/>
      <c r="Y6" s="5"/>
      <c r="Z6" s="146"/>
      <c r="AA6" s="146"/>
      <c r="AB6" s="127"/>
      <c r="AC6" s="127"/>
      <c r="AD6" s="31"/>
      <c r="AE6" s="4"/>
      <c r="AF6" s="4"/>
      <c r="AG6" s="4"/>
      <c r="AH6" s="5"/>
      <c r="AI6" s="5"/>
      <c r="AJ6" s="5"/>
      <c r="AK6" s="5"/>
      <c r="AL6" s="4"/>
      <c r="AM6" s="4"/>
      <c r="AN6" s="154"/>
      <c r="AO6" s="155"/>
      <c r="AP6" s="155"/>
      <c r="AQ6" s="156"/>
      <c r="AR6" s="156"/>
      <c r="AS6" s="156"/>
      <c r="AT6" s="156"/>
      <c r="AU6" s="156"/>
      <c r="AV6" s="156"/>
      <c r="AW6" s="151" t="s">
        <v>42</v>
      </c>
      <c r="AX6" s="151"/>
      <c r="AY6" s="151"/>
      <c r="AZ6" s="183">
        <f>DAY(EOMONTH(DATE(X2,AB2,1),0))</f>
        <v>30</v>
      </c>
      <c r="BA6" s="187"/>
      <c r="BB6" s="157" t="s">
        <v>24</v>
      </c>
      <c r="BC6" s="5"/>
      <c r="BD6" s="5"/>
      <c r="BE6" s="192"/>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8"/>
      <c r="BD7" s="188"/>
      <c r="BE7" s="193"/>
    </row>
    <row r="8" spans="1:57" ht="20.25" customHeight="1">
      <c r="A8" s="6"/>
      <c r="B8" s="10" t="s">
        <v>45</v>
      </c>
      <c r="C8" s="19" t="s">
        <v>73</v>
      </c>
      <c r="D8" s="35"/>
      <c r="E8" s="45" t="s">
        <v>74</v>
      </c>
      <c r="F8" s="35"/>
      <c r="G8" s="45" t="s">
        <v>75</v>
      </c>
      <c r="H8" s="19"/>
      <c r="I8" s="19"/>
      <c r="J8" s="19"/>
      <c r="K8" s="35"/>
      <c r="L8" s="45" t="s">
        <v>76</v>
      </c>
      <c r="M8" s="19"/>
      <c r="N8" s="19"/>
      <c r="O8" s="96"/>
      <c r="P8" s="104" t="s">
        <v>141</v>
      </c>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60" t="str">
        <f>IF(AZ3="４週","(9)1～4週目の勤務時間数合計","(9)1か月の勤務時間数合計")</f>
        <v>(9)1～4週目の勤務時間数合計</v>
      </c>
      <c r="AV8" s="168"/>
      <c r="AW8" s="160" t="s">
        <v>77</v>
      </c>
      <c r="AX8" s="168"/>
      <c r="AY8" s="177" t="s">
        <v>119</v>
      </c>
      <c r="AZ8" s="177"/>
      <c r="BA8" s="177"/>
      <c r="BB8" s="177"/>
      <c r="BC8" s="177"/>
      <c r="BD8" s="177"/>
    </row>
    <row r="9" spans="1:57" ht="20.25" customHeight="1">
      <c r="A9" s="6"/>
      <c r="B9" s="11"/>
      <c r="C9" s="20"/>
      <c r="D9" s="36"/>
      <c r="E9" s="46"/>
      <c r="F9" s="36"/>
      <c r="G9" s="46"/>
      <c r="H9" s="20"/>
      <c r="I9" s="20"/>
      <c r="J9" s="20"/>
      <c r="K9" s="36"/>
      <c r="L9" s="46"/>
      <c r="M9" s="20"/>
      <c r="N9" s="20"/>
      <c r="O9" s="97"/>
      <c r="P9" s="105" t="s">
        <v>8</v>
      </c>
      <c r="Q9" s="115"/>
      <c r="R9" s="115"/>
      <c r="S9" s="115"/>
      <c r="T9" s="115"/>
      <c r="U9" s="115"/>
      <c r="V9" s="133"/>
      <c r="W9" s="105" t="s">
        <v>23</v>
      </c>
      <c r="X9" s="115"/>
      <c r="Y9" s="115"/>
      <c r="Z9" s="115"/>
      <c r="AA9" s="115"/>
      <c r="AB9" s="115"/>
      <c r="AC9" s="133"/>
      <c r="AD9" s="105" t="s">
        <v>25</v>
      </c>
      <c r="AE9" s="115"/>
      <c r="AF9" s="115"/>
      <c r="AG9" s="115"/>
      <c r="AH9" s="115"/>
      <c r="AI9" s="115"/>
      <c r="AJ9" s="133"/>
      <c r="AK9" s="105" t="s">
        <v>19</v>
      </c>
      <c r="AL9" s="115"/>
      <c r="AM9" s="115"/>
      <c r="AN9" s="115"/>
      <c r="AO9" s="115"/>
      <c r="AP9" s="115"/>
      <c r="AQ9" s="133"/>
      <c r="AR9" s="105" t="s">
        <v>27</v>
      </c>
      <c r="AS9" s="115"/>
      <c r="AT9" s="133"/>
      <c r="AU9" s="161"/>
      <c r="AV9" s="169"/>
      <c r="AW9" s="161"/>
      <c r="AX9" s="169"/>
      <c r="AY9" s="177"/>
      <c r="AZ9" s="177"/>
      <c r="BA9" s="177"/>
      <c r="BB9" s="177"/>
      <c r="BC9" s="177"/>
      <c r="BD9" s="177"/>
    </row>
    <row r="10" spans="1:57" ht="20.25" customHeight="1">
      <c r="A10" s="6"/>
      <c r="B10" s="11"/>
      <c r="C10" s="20"/>
      <c r="D10" s="36"/>
      <c r="E10" s="46"/>
      <c r="F10" s="36"/>
      <c r="G10" s="46"/>
      <c r="H10" s="20"/>
      <c r="I10" s="20"/>
      <c r="J10" s="20"/>
      <c r="K10" s="36"/>
      <c r="L10" s="46"/>
      <c r="M10" s="20"/>
      <c r="N10" s="20"/>
      <c r="O10" s="97"/>
      <c r="P10" s="106">
        <f>DAY(DATE($X$2,$AB$2,1))</f>
        <v>1</v>
      </c>
      <c r="Q10" s="116">
        <f>DAY(DATE($X$2,$AB$2,2))</f>
        <v>2</v>
      </c>
      <c r="R10" s="116">
        <f>DAY(DATE($X$2,$AB$2,3))</f>
        <v>3</v>
      </c>
      <c r="S10" s="116">
        <f>DAY(DATE($X$2,$AB$2,4))</f>
        <v>4</v>
      </c>
      <c r="T10" s="116">
        <f>DAY(DATE($X$2,$AB$2,5))</f>
        <v>5</v>
      </c>
      <c r="U10" s="116">
        <f>DAY(DATE($X$2,$AB$2,6))</f>
        <v>6</v>
      </c>
      <c r="V10" s="134">
        <f>DAY(DATE($X$2,$AB$2,7))</f>
        <v>7</v>
      </c>
      <c r="W10" s="106">
        <f>DAY(DATE($X$2,$AB$2,8))</f>
        <v>8</v>
      </c>
      <c r="X10" s="116">
        <f>DAY(DATE($X$2,$AB$2,9))</f>
        <v>9</v>
      </c>
      <c r="Y10" s="116">
        <f>DAY(DATE($X$2,$AB$2,10))</f>
        <v>10</v>
      </c>
      <c r="Z10" s="116">
        <f>DAY(DATE($X$2,$AB$2,11))</f>
        <v>11</v>
      </c>
      <c r="AA10" s="116">
        <f>DAY(DATE($X$2,$AB$2,12))</f>
        <v>12</v>
      </c>
      <c r="AB10" s="116">
        <f>DAY(DATE($X$2,$AB$2,13))</f>
        <v>13</v>
      </c>
      <c r="AC10" s="134">
        <f>DAY(DATE($X$2,$AB$2,14))</f>
        <v>14</v>
      </c>
      <c r="AD10" s="106">
        <f>DAY(DATE($X$2,$AB$2,15))</f>
        <v>15</v>
      </c>
      <c r="AE10" s="116">
        <f>DAY(DATE($X$2,$AB$2,16))</f>
        <v>16</v>
      </c>
      <c r="AF10" s="116">
        <f>DAY(DATE($X$2,$AB$2,17))</f>
        <v>17</v>
      </c>
      <c r="AG10" s="116">
        <f>DAY(DATE($X$2,$AB$2,18))</f>
        <v>18</v>
      </c>
      <c r="AH10" s="116">
        <f>DAY(DATE($X$2,$AB$2,19))</f>
        <v>19</v>
      </c>
      <c r="AI10" s="116">
        <f>DAY(DATE($X$2,$AB$2,20))</f>
        <v>20</v>
      </c>
      <c r="AJ10" s="134">
        <f>DAY(DATE($X$2,$AB$2,21))</f>
        <v>21</v>
      </c>
      <c r="AK10" s="106">
        <f>DAY(DATE($X$2,$AB$2,22))</f>
        <v>22</v>
      </c>
      <c r="AL10" s="116">
        <f>DAY(DATE($X$2,$AB$2,23))</f>
        <v>23</v>
      </c>
      <c r="AM10" s="116">
        <f>DAY(DATE($X$2,$AB$2,24))</f>
        <v>24</v>
      </c>
      <c r="AN10" s="116">
        <f>DAY(DATE($X$2,$AB$2,25))</f>
        <v>25</v>
      </c>
      <c r="AO10" s="116">
        <f>DAY(DATE($X$2,$AB$2,26))</f>
        <v>26</v>
      </c>
      <c r="AP10" s="116">
        <f>DAY(DATE($X$2,$AB$2,27))</f>
        <v>27</v>
      </c>
      <c r="AQ10" s="134">
        <f>DAY(DATE($X$2,$AB$2,28))</f>
        <v>28</v>
      </c>
      <c r="AR10" s="106" t="str">
        <f>IF(AZ3="暦月",IF(DAY(DATE($X$2,$AB$2,29))=29,29,""),"")</f>
        <v/>
      </c>
      <c r="AS10" s="116" t="str">
        <f>IF(AZ3="暦月",IF(DAY(DATE($X$2,$AB$2,30))=30,30,""),"")</f>
        <v/>
      </c>
      <c r="AT10" s="134" t="str">
        <f>IF(AZ3="暦月",IF(DAY(DATE($X$2,$AB$2,31))=31,31,""),"")</f>
        <v/>
      </c>
      <c r="AU10" s="161"/>
      <c r="AV10" s="169"/>
      <c r="AW10" s="161"/>
      <c r="AX10" s="169"/>
      <c r="AY10" s="177"/>
      <c r="AZ10" s="177"/>
      <c r="BA10" s="177"/>
      <c r="BB10" s="177"/>
      <c r="BC10" s="177"/>
      <c r="BD10" s="177"/>
    </row>
    <row r="11" spans="1:57" ht="20.25" hidden="1" customHeight="1">
      <c r="A11" s="6"/>
      <c r="B11" s="11"/>
      <c r="C11" s="20"/>
      <c r="D11" s="36"/>
      <c r="E11" s="46"/>
      <c r="F11" s="36"/>
      <c r="G11" s="46"/>
      <c r="H11" s="20"/>
      <c r="I11" s="20"/>
      <c r="J11" s="20"/>
      <c r="K11" s="36"/>
      <c r="L11" s="46"/>
      <c r="M11" s="20"/>
      <c r="N11" s="20"/>
      <c r="O11" s="97"/>
      <c r="P11" s="106">
        <f>WEEKDAY(DATE($X$2,$AB$2,1))</f>
        <v>2</v>
      </c>
      <c r="Q11" s="116">
        <f>WEEKDAY(DATE($X$2,$AB$2,2))</f>
        <v>3</v>
      </c>
      <c r="R11" s="116">
        <f>WEEKDAY(DATE($X$2,$AB$2,3))</f>
        <v>4</v>
      </c>
      <c r="S11" s="116">
        <f>WEEKDAY(DATE($X$2,$AB$2,4))</f>
        <v>5</v>
      </c>
      <c r="T11" s="116">
        <f>WEEKDAY(DATE($X$2,$AB$2,5))</f>
        <v>6</v>
      </c>
      <c r="U11" s="116">
        <f>WEEKDAY(DATE($X$2,$AB$2,6))</f>
        <v>7</v>
      </c>
      <c r="V11" s="134">
        <f>WEEKDAY(DATE($X$2,$AB$2,7))</f>
        <v>1</v>
      </c>
      <c r="W11" s="106">
        <f>WEEKDAY(DATE($X$2,$AB$2,8))</f>
        <v>2</v>
      </c>
      <c r="X11" s="116">
        <f>WEEKDAY(DATE($X$2,$AB$2,9))</f>
        <v>3</v>
      </c>
      <c r="Y11" s="116">
        <f>WEEKDAY(DATE($X$2,$AB$2,10))</f>
        <v>4</v>
      </c>
      <c r="Z11" s="116">
        <f>WEEKDAY(DATE($X$2,$AB$2,11))</f>
        <v>5</v>
      </c>
      <c r="AA11" s="116">
        <f>WEEKDAY(DATE($X$2,$AB$2,12))</f>
        <v>6</v>
      </c>
      <c r="AB11" s="116">
        <f>WEEKDAY(DATE($X$2,$AB$2,13))</f>
        <v>7</v>
      </c>
      <c r="AC11" s="134">
        <f>WEEKDAY(DATE($X$2,$AB$2,14))</f>
        <v>1</v>
      </c>
      <c r="AD11" s="106">
        <f>WEEKDAY(DATE($X$2,$AB$2,15))</f>
        <v>2</v>
      </c>
      <c r="AE11" s="116">
        <f>WEEKDAY(DATE($X$2,$AB$2,16))</f>
        <v>3</v>
      </c>
      <c r="AF11" s="116">
        <f>WEEKDAY(DATE($X$2,$AB$2,17))</f>
        <v>4</v>
      </c>
      <c r="AG11" s="116">
        <f>WEEKDAY(DATE($X$2,$AB$2,18))</f>
        <v>5</v>
      </c>
      <c r="AH11" s="116">
        <f>WEEKDAY(DATE($X$2,$AB$2,19))</f>
        <v>6</v>
      </c>
      <c r="AI11" s="116">
        <f>WEEKDAY(DATE($X$2,$AB$2,20))</f>
        <v>7</v>
      </c>
      <c r="AJ11" s="134">
        <f>WEEKDAY(DATE($X$2,$AB$2,21))</f>
        <v>1</v>
      </c>
      <c r="AK11" s="106">
        <f>WEEKDAY(DATE($X$2,$AB$2,22))</f>
        <v>2</v>
      </c>
      <c r="AL11" s="116">
        <f>WEEKDAY(DATE($X$2,$AB$2,23))</f>
        <v>3</v>
      </c>
      <c r="AM11" s="116">
        <f>WEEKDAY(DATE($X$2,$AB$2,24))</f>
        <v>4</v>
      </c>
      <c r="AN11" s="116">
        <f>WEEKDAY(DATE($X$2,$AB$2,25))</f>
        <v>5</v>
      </c>
      <c r="AO11" s="116">
        <f>WEEKDAY(DATE($X$2,$AB$2,26))</f>
        <v>6</v>
      </c>
      <c r="AP11" s="116">
        <f>WEEKDAY(DATE($X$2,$AB$2,27))</f>
        <v>7</v>
      </c>
      <c r="AQ11" s="134">
        <f>WEEKDAY(DATE($X$2,$AB$2,28))</f>
        <v>1</v>
      </c>
      <c r="AR11" s="106">
        <f>IF(AR10=29,WEEKDAY(DATE($X$2,$AB$2,29)),0)</f>
        <v>0</v>
      </c>
      <c r="AS11" s="116">
        <f>IF(AS10=30,WEEKDAY(DATE($X$2,$AB$2,30)),0)</f>
        <v>0</v>
      </c>
      <c r="AT11" s="134">
        <f>IF(AT10=31,WEEKDAY(DATE($X$2,$AB$2,31)),0)</f>
        <v>0</v>
      </c>
      <c r="AU11" s="162"/>
      <c r="AV11" s="170"/>
      <c r="AW11" s="162"/>
      <c r="AX11" s="170"/>
      <c r="AY11" s="178"/>
      <c r="AZ11" s="178"/>
      <c r="BA11" s="178"/>
      <c r="BB11" s="178"/>
      <c r="BC11" s="178"/>
      <c r="BD11" s="178"/>
    </row>
    <row r="12" spans="1:57" ht="20.25" customHeight="1">
      <c r="A12" s="6"/>
      <c r="B12" s="12"/>
      <c r="C12" s="21"/>
      <c r="D12" s="37"/>
      <c r="E12" s="47"/>
      <c r="F12" s="37"/>
      <c r="G12" s="47"/>
      <c r="H12" s="21"/>
      <c r="I12" s="21"/>
      <c r="J12" s="21"/>
      <c r="K12" s="37"/>
      <c r="L12" s="47"/>
      <c r="M12" s="21"/>
      <c r="N12" s="21"/>
      <c r="O12" s="98"/>
      <c r="P12" s="107" t="str">
        <f t="shared" ref="P12:AQ12" si="0">IF(P11=1,"日",IF(P11=2,"月",IF(P11=3,"火",IF(P11=4,"水",IF(P11=5,"木",IF(P11=6,"金","土"))))))</f>
        <v>月</v>
      </c>
      <c r="Q12" s="117" t="str">
        <f t="shared" si="0"/>
        <v>火</v>
      </c>
      <c r="R12" s="117" t="str">
        <f t="shared" si="0"/>
        <v>水</v>
      </c>
      <c r="S12" s="117" t="str">
        <f t="shared" si="0"/>
        <v>木</v>
      </c>
      <c r="T12" s="117" t="str">
        <f t="shared" si="0"/>
        <v>金</v>
      </c>
      <c r="U12" s="117" t="str">
        <f t="shared" si="0"/>
        <v>土</v>
      </c>
      <c r="V12" s="135" t="str">
        <f t="shared" si="0"/>
        <v>日</v>
      </c>
      <c r="W12" s="107" t="str">
        <f t="shared" si="0"/>
        <v>月</v>
      </c>
      <c r="X12" s="117" t="str">
        <f t="shared" si="0"/>
        <v>火</v>
      </c>
      <c r="Y12" s="117" t="str">
        <f t="shared" si="0"/>
        <v>水</v>
      </c>
      <c r="Z12" s="117" t="str">
        <f t="shared" si="0"/>
        <v>木</v>
      </c>
      <c r="AA12" s="117" t="str">
        <f t="shared" si="0"/>
        <v>金</v>
      </c>
      <c r="AB12" s="117" t="str">
        <f t="shared" si="0"/>
        <v>土</v>
      </c>
      <c r="AC12" s="135" t="str">
        <f t="shared" si="0"/>
        <v>日</v>
      </c>
      <c r="AD12" s="107" t="str">
        <f t="shared" si="0"/>
        <v>月</v>
      </c>
      <c r="AE12" s="117" t="str">
        <f t="shared" si="0"/>
        <v>火</v>
      </c>
      <c r="AF12" s="117" t="str">
        <f t="shared" si="0"/>
        <v>水</v>
      </c>
      <c r="AG12" s="117" t="str">
        <f t="shared" si="0"/>
        <v>木</v>
      </c>
      <c r="AH12" s="117" t="str">
        <f t="shared" si="0"/>
        <v>金</v>
      </c>
      <c r="AI12" s="117" t="str">
        <f t="shared" si="0"/>
        <v>土</v>
      </c>
      <c r="AJ12" s="135" t="str">
        <f t="shared" si="0"/>
        <v>日</v>
      </c>
      <c r="AK12" s="107" t="str">
        <f t="shared" si="0"/>
        <v>月</v>
      </c>
      <c r="AL12" s="117" t="str">
        <f t="shared" si="0"/>
        <v>火</v>
      </c>
      <c r="AM12" s="117" t="str">
        <f t="shared" si="0"/>
        <v>水</v>
      </c>
      <c r="AN12" s="117" t="str">
        <f t="shared" si="0"/>
        <v>木</v>
      </c>
      <c r="AO12" s="117" t="str">
        <f t="shared" si="0"/>
        <v>金</v>
      </c>
      <c r="AP12" s="117" t="str">
        <f t="shared" si="0"/>
        <v>土</v>
      </c>
      <c r="AQ12" s="135" t="str">
        <f t="shared" si="0"/>
        <v>日</v>
      </c>
      <c r="AR12" s="117" t="str">
        <f>IF(AR11=1,"日",IF(AR11=2,"月",IF(AR11=3,"火",IF(AR11=4,"水",IF(AR11=5,"木",IF(AR11=6,"金",IF(AR11=0,"","土")))))))</f>
        <v/>
      </c>
      <c r="AS12" s="117" t="str">
        <f>IF(AS11=1,"日",IF(AS11=2,"月",IF(AS11=3,"火",IF(AS11=4,"水",IF(AS11=5,"木",IF(AS11=6,"金",IF(AS11=0,"","土")))))))</f>
        <v/>
      </c>
      <c r="AT12" s="117" t="str">
        <f>IF(AT11=1,"日",IF(AT11=2,"月",IF(AT11=3,"火",IF(AT11=4,"水",IF(AT11=5,"木",IF(AT11=6,"金",IF(AT11=0,"","土")))))))</f>
        <v/>
      </c>
      <c r="AU12" s="163"/>
      <c r="AV12" s="171"/>
      <c r="AW12" s="163"/>
      <c r="AX12" s="171"/>
      <c r="AY12" s="177"/>
      <c r="AZ12" s="177"/>
      <c r="BA12" s="177"/>
      <c r="BB12" s="177"/>
      <c r="BC12" s="177"/>
      <c r="BD12" s="177"/>
    </row>
    <row r="13" spans="1:57" ht="39.9" customHeight="1">
      <c r="A13" s="6"/>
      <c r="B13" s="194">
        <v>1</v>
      </c>
      <c r="C13" s="22"/>
      <c r="D13" s="38"/>
      <c r="E13" s="48"/>
      <c r="F13" s="53"/>
      <c r="G13" s="59"/>
      <c r="H13" s="62"/>
      <c r="I13" s="62"/>
      <c r="J13" s="62"/>
      <c r="K13" s="78"/>
      <c r="L13" s="85"/>
      <c r="M13" s="89"/>
      <c r="N13" s="89"/>
      <c r="O13" s="99"/>
      <c r="P13" s="108"/>
      <c r="Q13" s="118"/>
      <c r="R13" s="118"/>
      <c r="S13" s="118"/>
      <c r="T13" s="118"/>
      <c r="U13" s="118"/>
      <c r="V13" s="136"/>
      <c r="W13" s="108"/>
      <c r="X13" s="118"/>
      <c r="Y13" s="118"/>
      <c r="Z13" s="118"/>
      <c r="AA13" s="118"/>
      <c r="AB13" s="118"/>
      <c r="AC13" s="136"/>
      <c r="AD13" s="108"/>
      <c r="AE13" s="118"/>
      <c r="AF13" s="118"/>
      <c r="AG13" s="118"/>
      <c r="AH13" s="118"/>
      <c r="AI13" s="118"/>
      <c r="AJ13" s="136"/>
      <c r="AK13" s="108"/>
      <c r="AL13" s="118"/>
      <c r="AM13" s="118"/>
      <c r="AN13" s="118"/>
      <c r="AO13" s="118"/>
      <c r="AP13" s="118"/>
      <c r="AQ13" s="136"/>
      <c r="AR13" s="108"/>
      <c r="AS13" s="118"/>
      <c r="AT13" s="136"/>
      <c r="AU13" s="164">
        <f t="shared" ref="AU13:AU76" si="1">IF($AZ$3="４週",SUM(P13:AQ13),IF($AZ$3="暦月",SUM(P13:AT13),""))</f>
        <v>0</v>
      </c>
      <c r="AV13" s="172"/>
      <c r="AW13" s="164">
        <f t="shared" ref="AW13:AW76" si="2">IF($AZ$3="４週",AU13/4,IF($AZ$3="暦月",AU13/($AZ$6/7),""))</f>
        <v>0</v>
      </c>
      <c r="AX13" s="172"/>
      <c r="AY13" s="179"/>
      <c r="AZ13" s="184"/>
      <c r="BA13" s="184"/>
      <c r="BB13" s="184"/>
      <c r="BC13" s="184"/>
      <c r="BD13" s="189"/>
    </row>
    <row r="14" spans="1:57" ht="39.9" customHeight="1">
      <c r="A14" s="6"/>
      <c r="B14" s="14">
        <f t="shared" ref="B14:B77" si="3">B13+1</f>
        <v>2</v>
      </c>
      <c r="C14" s="23"/>
      <c r="D14" s="39"/>
      <c r="E14" s="49"/>
      <c r="F14" s="54"/>
      <c r="G14" s="60"/>
      <c r="H14" s="63"/>
      <c r="I14" s="63"/>
      <c r="J14" s="63"/>
      <c r="K14" s="79"/>
      <c r="L14" s="86"/>
      <c r="M14" s="90"/>
      <c r="N14" s="90"/>
      <c r="O14" s="100"/>
      <c r="P14" s="109"/>
      <c r="Q14" s="119"/>
      <c r="R14" s="119"/>
      <c r="S14" s="119"/>
      <c r="T14" s="119"/>
      <c r="U14" s="119"/>
      <c r="V14" s="137"/>
      <c r="W14" s="109"/>
      <c r="X14" s="119"/>
      <c r="Y14" s="119"/>
      <c r="Z14" s="119"/>
      <c r="AA14" s="119"/>
      <c r="AB14" s="119"/>
      <c r="AC14" s="137"/>
      <c r="AD14" s="109"/>
      <c r="AE14" s="119"/>
      <c r="AF14" s="119"/>
      <c r="AG14" s="119"/>
      <c r="AH14" s="119"/>
      <c r="AI14" s="119"/>
      <c r="AJ14" s="137"/>
      <c r="AK14" s="109"/>
      <c r="AL14" s="119"/>
      <c r="AM14" s="119"/>
      <c r="AN14" s="119"/>
      <c r="AO14" s="119"/>
      <c r="AP14" s="119"/>
      <c r="AQ14" s="137"/>
      <c r="AR14" s="109"/>
      <c r="AS14" s="119"/>
      <c r="AT14" s="137"/>
      <c r="AU14" s="165">
        <f t="shared" si="1"/>
        <v>0</v>
      </c>
      <c r="AV14" s="173"/>
      <c r="AW14" s="165">
        <f t="shared" si="2"/>
        <v>0</v>
      </c>
      <c r="AX14" s="173"/>
      <c r="AY14" s="180"/>
      <c r="AZ14" s="185"/>
      <c r="BA14" s="185"/>
      <c r="BB14" s="185"/>
      <c r="BC14" s="185"/>
      <c r="BD14" s="190"/>
    </row>
    <row r="15" spans="1:57" ht="39.9" customHeight="1">
      <c r="A15" s="6"/>
      <c r="B15" s="14">
        <f t="shared" si="3"/>
        <v>3</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0"/>
    </row>
    <row r="16" spans="1:57" ht="39.9" customHeight="1">
      <c r="A16" s="6"/>
      <c r="B16" s="14">
        <f t="shared" si="3"/>
        <v>4</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0"/>
    </row>
    <row r="17" spans="1:56" ht="39.9" customHeight="1">
      <c r="A17" s="6"/>
      <c r="B17" s="14">
        <f t="shared" si="3"/>
        <v>5</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0"/>
    </row>
    <row r="18" spans="1:56" ht="39.9" customHeight="1">
      <c r="A18" s="6"/>
      <c r="B18" s="14">
        <f t="shared" si="3"/>
        <v>6</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0"/>
    </row>
    <row r="19" spans="1:56" ht="39.9" customHeight="1">
      <c r="A19" s="6"/>
      <c r="B19" s="14">
        <f t="shared" si="3"/>
        <v>7</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0"/>
    </row>
    <row r="20" spans="1:56" ht="39.9" customHeight="1">
      <c r="A20" s="6"/>
      <c r="B20" s="14">
        <f t="shared" si="3"/>
        <v>8</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0"/>
    </row>
    <row r="21" spans="1:56" ht="39.9" customHeight="1">
      <c r="A21" s="6"/>
      <c r="B21" s="14">
        <f t="shared" si="3"/>
        <v>9</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0"/>
    </row>
    <row r="22" spans="1:56" ht="39.9" customHeight="1">
      <c r="A22" s="6"/>
      <c r="B22" s="14">
        <f t="shared" si="3"/>
        <v>10</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0"/>
    </row>
    <row r="23" spans="1:56" ht="39.9" customHeight="1">
      <c r="A23" s="6"/>
      <c r="B23" s="14">
        <f t="shared" si="3"/>
        <v>11</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0"/>
    </row>
    <row r="24" spans="1:56" ht="39.9" customHeight="1">
      <c r="A24" s="6"/>
      <c r="B24" s="14">
        <f t="shared" si="3"/>
        <v>12</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0"/>
    </row>
    <row r="25" spans="1:56" ht="39.9" customHeight="1">
      <c r="A25" s="6"/>
      <c r="B25" s="14">
        <f t="shared" si="3"/>
        <v>13</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0"/>
    </row>
    <row r="26" spans="1:56" ht="39.9" customHeight="1">
      <c r="A26" s="6"/>
      <c r="B26" s="14">
        <f t="shared" si="3"/>
        <v>14</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0"/>
    </row>
    <row r="27" spans="1:56" ht="39.9" customHeight="1">
      <c r="A27" s="6"/>
      <c r="B27" s="14">
        <f t="shared" si="3"/>
        <v>15</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0"/>
    </row>
    <row r="28" spans="1:56" ht="39.9" customHeight="1">
      <c r="A28" s="6"/>
      <c r="B28" s="14">
        <f t="shared" si="3"/>
        <v>16</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0"/>
    </row>
    <row r="29" spans="1:56" ht="39.9" customHeight="1">
      <c r="A29" s="6"/>
      <c r="B29" s="14">
        <f t="shared" si="3"/>
        <v>17</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0"/>
    </row>
    <row r="30" spans="1:56" ht="39.9" customHeight="1">
      <c r="A30" s="6"/>
      <c r="B30" s="14">
        <f t="shared" si="3"/>
        <v>18</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0"/>
    </row>
    <row r="31" spans="1:56" ht="39.9" customHeight="1">
      <c r="A31" s="6"/>
      <c r="B31" s="14">
        <f t="shared" si="3"/>
        <v>19</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5">
        <f t="shared" si="1"/>
        <v>0</v>
      </c>
      <c r="AV31" s="173"/>
      <c r="AW31" s="165">
        <f t="shared" si="2"/>
        <v>0</v>
      </c>
      <c r="AX31" s="173"/>
      <c r="AY31" s="180"/>
      <c r="AZ31" s="185"/>
      <c r="BA31" s="185"/>
      <c r="BB31" s="185"/>
      <c r="BC31" s="185"/>
      <c r="BD31" s="190"/>
    </row>
    <row r="32" spans="1:56" ht="39.9" customHeight="1">
      <c r="A32" s="6"/>
      <c r="B32" s="14">
        <f t="shared" si="3"/>
        <v>20</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5">
        <f t="shared" si="1"/>
        <v>0</v>
      </c>
      <c r="AV32" s="173"/>
      <c r="AW32" s="165">
        <f t="shared" si="2"/>
        <v>0</v>
      </c>
      <c r="AX32" s="173"/>
      <c r="AY32" s="180"/>
      <c r="AZ32" s="185"/>
      <c r="BA32" s="185"/>
      <c r="BB32" s="185"/>
      <c r="BC32" s="185"/>
      <c r="BD32" s="190"/>
    </row>
    <row r="33" spans="1:56" ht="39.9" customHeight="1">
      <c r="A33" s="6"/>
      <c r="B33" s="14">
        <f t="shared" si="3"/>
        <v>21</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5">
        <f t="shared" si="1"/>
        <v>0</v>
      </c>
      <c r="AV33" s="173"/>
      <c r="AW33" s="165">
        <f t="shared" si="2"/>
        <v>0</v>
      </c>
      <c r="AX33" s="173"/>
      <c r="AY33" s="180"/>
      <c r="AZ33" s="185"/>
      <c r="BA33" s="185"/>
      <c r="BB33" s="185"/>
      <c r="BC33" s="185"/>
      <c r="BD33" s="190"/>
    </row>
    <row r="34" spans="1:56" ht="39.9" customHeight="1">
      <c r="A34" s="6"/>
      <c r="B34" s="14">
        <f t="shared" si="3"/>
        <v>22</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5">
        <f t="shared" si="1"/>
        <v>0</v>
      </c>
      <c r="AV34" s="173"/>
      <c r="AW34" s="165">
        <f t="shared" si="2"/>
        <v>0</v>
      </c>
      <c r="AX34" s="173"/>
      <c r="AY34" s="180"/>
      <c r="AZ34" s="185"/>
      <c r="BA34" s="185"/>
      <c r="BB34" s="185"/>
      <c r="BC34" s="185"/>
      <c r="BD34" s="190"/>
    </row>
    <row r="35" spans="1:56" ht="39.9" customHeight="1">
      <c r="A35" s="6"/>
      <c r="B35" s="14">
        <f t="shared" si="3"/>
        <v>23</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5">
        <f t="shared" si="1"/>
        <v>0</v>
      </c>
      <c r="AV35" s="173"/>
      <c r="AW35" s="165">
        <f t="shared" si="2"/>
        <v>0</v>
      </c>
      <c r="AX35" s="173"/>
      <c r="AY35" s="180"/>
      <c r="AZ35" s="185"/>
      <c r="BA35" s="185"/>
      <c r="BB35" s="185"/>
      <c r="BC35" s="185"/>
      <c r="BD35" s="190"/>
    </row>
    <row r="36" spans="1:56" ht="39.9" customHeight="1">
      <c r="A36" s="6"/>
      <c r="B36" s="14">
        <f t="shared" si="3"/>
        <v>24</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5">
        <f t="shared" si="1"/>
        <v>0</v>
      </c>
      <c r="AV36" s="173"/>
      <c r="AW36" s="165">
        <f t="shared" si="2"/>
        <v>0</v>
      </c>
      <c r="AX36" s="173"/>
      <c r="AY36" s="180"/>
      <c r="AZ36" s="185"/>
      <c r="BA36" s="185"/>
      <c r="BB36" s="185"/>
      <c r="BC36" s="185"/>
      <c r="BD36" s="190"/>
    </row>
    <row r="37" spans="1:56" ht="39.9" customHeight="1">
      <c r="A37" s="6"/>
      <c r="B37" s="14">
        <f t="shared" si="3"/>
        <v>25</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5">
        <f t="shared" si="1"/>
        <v>0</v>
      </c>
      <c r="AV37" s="173"/>
      <c r="AW37" s="165">
        <f t="shared" si="2"/>
        <v>0</v>
      </c>
      <c r="AX37" s="173"/>
      <c r="AY37" s="180"/>
      <c r="AZ37" s="185"/>
      <c r="BA37" s="185"/>
      <c r="BB37" s="185"/>
      <c r="BC37" s="185"/>
      <c r="BD37" s="190"/>
    </row>
    <row r="38" spans="1:56" ht="39.9" customHeight="1">
      <c r="A38" s="6"/>
      <c r="B38" s="14">
        <f t="shared" si="3"/>
        <v>26</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5">
        <f t="shared" si="1"/>
        <v>0</v>
      </c>
      <c r="AV38" s="173"/>
      <c r="AW38" s="165">
        <f t="shared" si="2"/>
        <v>0</v>
      </c>
      <c r="AX38" s="173"/>
      <c r="AY38" s="180"/>
      <c r="AZ38" s="185"/>
      <c r="BA38" s="185"/>
      <c r="BB38" s="185"/>
      <c r="BC38" s="185"/>
      <c r="BD38" s="190"/>
    </row>
    <row r="39" spans="1:56" ht="39.9" customHeight="1">
      <c r="A39" s="6"/>
      <c r="B39" s="14">
        <f t="shared" si="3"/>
        <v>27</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5">
        <f t="shared" si="1"/>
        <v>0</v>
      </c>
      <c r="AV39" s="173"/>
      <c r="AW39" s="165">
        <f t="shared" si="2"/>
        <v>0</v>
      </c>
      <c r="AX39" s="173"/>
      <c r="AY39" s="180"/>
      <c r="AZ39" s="185"/>
      <c r="BA39" s="185"/>
      <c r="BB39" s="185"/>
      <c r="BC39" s="185"/>
      <c r="BD39" s="190"/>
    </row>
    <row r="40" spans="1:56" ht="39.9" customHeight="1">
      <c r="A40" s="6"/>
      <c r="B40" s="14">
        <f t="shared" si="3"/>
        <v>28</v>
      </c>
      <c r="C40" s="23"/>
      <c r="D40" s="39"/>
      <c r="E40" s="49"/>
      <c r="F40" s="54"/>
      <c r="G40" s="60"/>
      <c r="H40" s="63"/>
      <c r="I40" s="63"/>
      <c r="J40" s="63"/>
      <c r="K40" s="79"/>
      <c r="L40" s="86"/>
      <c r="M40" s="90"/>
      <c r="N40" s="90"/>
      <c r="O40" s="100"/>
      <c r="P40" s="196"/>
      <c r="Q40" s="197"/>
      <c r="R40" s="197"/>
      <c r="S40" s="197"/>
      <c r="T40" s="197"/>
      <c r="U40" s="197"/>
      <c r="V40" s="198"/>
      <c r="W40" s="196"/>
      <c r="X40" s="197"/>
      <c r="Y40" s="197"/>
      <c r="Z40" s="197"/>
      <c r="AA40" s="197"/>
      <c r="AB40" s="197"/>
      <c r="AC40" s="198"/>
      <c r="AD40" s="196"/>
      <c r="AE40" s="197"/>
      <c r="AF40" s="197"/>
      <c r="AG40" s="197"/>
      <c r="AH40" s="197"/>
      <c r="AI40" s="197"/>
      <c r="AJ40" s="198"/>
      <c r="AK40" s="196"/>
      <c r="AL40" s="197"/>
      <c r="AM40" s="197"/>
      <c r="AN40" s="197"/>
      <c r="AO40" s="197"/>
      <c r="AP40" s="197"/>
      <c r="AQ40" s="198"/>
      <c r="AR40" s="196"/>
      <c r="AS40" s="197"/>
      <c r="AT40" s="198"/>
      <c r="AU40" s="165">
        <f t="shared" si="1"/>
        <v>0</v>
      </c>
      <c r="AV40" s="173"/>
      <c r="AW40" s="165">
        <f t="shared" si="2"/>
        <v>0</v>
      </c>
      <c r="AX40" s="173"/>
      <c r="AY40" s="180"/>
      <c r="AZ40" s="185"/>
      <c r="BA40" s="185"/>
      <c r="BB40" s="185"/>
      <c r="BC40" s="185"/>
      <c r="BD40" s="190"/>
    </row>
    <row r="41" spans="1:56" ht="39.9" customHeight="1">
      <c r="A41" s="6"/>
      <c r="B41" s="14">
        <f t="shared" si="3"/>
        <v>29</v>
      </c>
      <c r="C41" s="23"/>
      <c r="D41" s="39"/>
      <c r="E41" s="49"/>
      <c r="F41" s="54"/>
      <c r="G41" s="60"/>
      <c r="H41" s="63"/>
      <c r="I41" s="63"/>
      <c r="J41" s="63"/>
      <c r="K41" s="79"/>
      <c r="L41" s="86"/>
      <c r="M41" s="90"/>
      <c r="N41" s="90"/>
      <c r="O41" s="100"/>
      <c r="P41" s="109"/>
      <c r="Q41" s="119"/>
      <c r="R41" s="119"/>
      <c r="S41" s="119"/>
      <c r="T41" s="119"/>
      <c r="U41" s="119"/>
      <c r="V41" s="137"/>
      <c r="W41" s="109"/>
      <c r="X41" s="119"/>
      <c r="Y41" s="119"/>
      <c r="Z41" s="119"/>
      <c r="AA41" s="119"/>
      <c r="AB41" s="119"/>
      <c r="AC41" s="137"/>
      <c r="AD41" s="109"/>
      <c r="AE41" s="119"/>
      <c r="AF41" s="119"/>
      <c r="AG41" s="119"/>
      <c r="AH41" s="119"/>
      <c r="AI41" s="119"/>
      <c r="AJ41" s="137"/>
      <c r="AK41" s="109"/>
      <c r="AL41" s="119"/>
      <c r="AM41" s="119"/>
      <c r="AN41" s="119"/>
      <c r="AO41" s="119"/>
      <c r="AP41" s="119"/>
      <c r="AQ41" s="137"/>
      <c r="AR41" s="109"/>
      <c r="AS41" s="119"/>
      <c r="AT41" s="137"/>
      <c r="AU41" s="165">
        <f t="shared" si="1"/>
        <v>0</v>
      </c>
      <c r="AV41" s="173"/>
      <c r="AW41" s="165">
        <f t="shared" si="2"/>
        <v>0</v>
      </c>
      <c r="AX41" s="173"/>
      <c r="AY41" s="180"/>
      <c r="AZ41" s="185"/>
      <c r="BA41" s="185"/>
      <c r="BB41" s="185"/>
      <c r="BC41" s="185"/>
      <c r="BD41" s="190"/>
    </row>
    <row r="42" spans="1:56" ht="39.9" customHeight="1">
      <c r="A42" s="6"/>
      <c r="B42" s="14">
        <f t="shared" si="3"/>
        <v>30</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5">
        <f t="shared" si="1"/>
        <v>0</v>
      </c>
      <c r="AV42" s="173"/>
      <c r="AW42" s="165">
        <f t="shared" si="2"/>
        <v>0</v>
      </c>
      <c r="AX42" s="173"/>
      <c r="AY42" s="180"/>
      <c r="AZ42" s="185"/>
      <c r="BA42" s="185"/>
      <c r="BB42" s="185"/>
      <c r="BC42" s="185"/>
      <c r="BD42" s="190"/>
    </row>
    <row r="43" spans="1:56" ht="39.9" customHeight="1">
      <c r="A43" s="6"/>
      <c r="B43" s="14">
        <f t="shared" si="3"/>
        <v>31</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5">
        <f t="shared" si="1"/>
        <v>0</v>
      </c>
      <c r="AV43" s="173"/>
      <c r="AW43" s="165">
        <f t="shared" si="2"/>
        <v>0</v>
      </c>
      <c r="AX43" s="173"/>
      <c r="AY43" s="180"/>
      <c r="AZ43" s="185"/>
      <c r="BA43" s="185"/>
      <c r="BB43" s="185"/>
      <c r="BC43" s="185"/>
      <c r="BD43" s="190"/>
    </row>
    <row r="44" spans="1:56" ht="39.9" customHeight="1">
      <c r="A44" s="6"/>
      <c r="B44" s="14">
        <f t="shared" si="3"/>
        <v>32</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5">
        <f t="shared" si="1"/>
        <v>0</v>
      </c>
      <c r="AV44" s="173"/>
      <c r="AW44" s="165">
        <f t="shared" si="2"/>
        <v>0</v>
      </c>
      <c r="AX44" s="173"/>
      <c r="AY44" s="180"/>
      <c r="AZ44" s="185"/>
      <c r="BA44" s="185"/>
      <c r="BB44" s="185"/>
      <c r="BC44" s="185"/>
      <c r="BD44" s="190"/>
    </row>
    <row r="45" spans="1:56" ht="39.9" customHeight="1">
      <c r="A45" s="6"/>
      <c r="B45" s="14">
        <f t="shared" si="3"/>
        <v>33</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5">
        <f t="shared" si="1"/>
        <v>0</v>
      </c>
      <c r="AV45" s="173"/>
      <c r="AW45" s="165">
        <f t="shared" si="2"/>
        <v>0</v>
      </c>
      <c r="AX45" s="173"/>
      <c r="AY45" s="180"/>
      <c r="AZ45" s="185"/>
      <c r="BA45" s="185"/>
      <c r="BB45" s="185"/>
      <c r="BC45" s="185"/>
      <c r="BD45" s="190"/>
    </row>
    <row r="46" spans="1:56" ht="39.9" customHeight="1">
      <c r="A46" s="6"/>
      <c r="B46" s="14">
        <f t="shared" si="3"/>
        <v>34</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5">
        <f t="shared" si="1"/>
        <v>0</v>
      </c>
      <c r="AV46" s="173"/>
      <c r="AW46" s="165">
        <f t="shared" si="2"/>
        <v>0</v>
      </c>
      <c r="AX46" s="173"/>
      <c r="AY46" s="180"/>
      <c r="AZ46" s="185"/>
      <c r="BA46" s="185"/>
      <c r="BB46" s="185"/>
      <c r="BC46" s="185"/>
      <c r="BD46" s="190"/>
    </row>
    <row r="47" spans="1:56" ht="39.9" customHeight="1">
      <c r="A47" s="6"/>
      <c r="B47" s="14">
        <f t="shared" si="3"/>
        <v>35</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5">
        <f t="shared" si="1"/>
        <v>0</v>
      </c>
      <c r="AV47" s="173"/>
      <c r="AW47" s="165">
        <f t="shared" si="2"/>
        <v>0</v>
      </c>
      <c r="AX47" s="173"/>
      <c r="AY47" s="180"/>
      <c r="AZ47" s="185"/>
      <c r="BA47" s="185"/>
      <c r="BB47" s="185"/>
      <c r="BC47" s="185"/>
      <c r="BD47" s="190"/>
    </row>
    <row r="48" spans="1:56" ht="39.9" customHeight="1">
      <c r="A48" s="6"/>
      <c r="B48" s="14">
        <f t="shared" si="3"/>
        <v>36</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5">
        <f t="shared" si="1"/>
        <v>0</v>
      </c>
      <c r="AV48" s="173"/>
      <c r="AW48" s="165">
        <f t="shared" si="2"/>
        <v>0</v>
      </c>
      <c r="AX48" s="173"/>
      <c r="AY48" s="180"/>
      <c r="AZ48" s="185"/>
      <c r="BA48" s="185"/>
      <c r="BB48" s="185"/>
      <c r="BC48" s="185"/>
      <c r="BD48" s="190"/>
    </row>
    <row r="49" spans="1:56" ht="39.9" customHeight="1">
      <c r="A49" s="6"/>
      <c r="B49" s="14">
        <f t="shared" si="3"/>
        <v>37</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5">
        <f t="shared" si="1"/>
        <v>0</v>
      </c>
      <c r="AV49" s="173"/>
      <c r="AW49" s="165">
        <f t="shared" si="2"/>
        <v>0</v>
      </c>
      <c r="AX49" s="173"/>
      <c r="AY49" s="180"/>
      <c r="AZ49" s="185"/>
      <c r="BA49" s="185"/>
      <c r="BB49" s="185"/>
      <c r="BC49" s="185"/>
      <c r="BD49" s="190"/>
    </row>
    <row r="50" spans="1:56" ht="39.9" customHeight="1">
      <c r="A50" s="6"/>
      <c r="B50" s="14">
        <f t="shared" si="3"/>
        <v>38</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5">
        <f t="shared" si="1"/>
        <v>0</v>
      </c>
      <c r="AV50" s="173"/>
      <c r="AW50" s="165">
        <f t="shared" si="2"/>
        <v>0</v>
      </c>
      <c r="AX50" s="173"/>
      <c r="AY50" s="180"/>
      <c r="AZ50" s="185"/>
      <c r="BA50" s="185"/>
      <c r="BB50" s="185"/>
      <c r="BC50" s="185"/>
      <c r="BD50" s="190"/>
    </row>
    <row r="51" spans="1:56" ht="39.9" customHeight="1">
      <c r="A51" s="6"/>
      <c r="B51" s="14">
        <f t="shared" si="3"/>
        <v>39</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5">
        <f t="shared" si="1"/>
        <v>0</v>
      </c>
      <c r="AV51" s="173"/>
      <c r="AW51" s="165">
        <f t="shared" si="2"/>
        <v>0</v>
      </c>
      <c r="AX51" s="173"/>
      <c r="AY51" s="180"/>
      <c r="AZ51" s="185"/>
      <c r="BA51" s="185"/>
      <c r="BB51" s="185"/>
      <c r="BC51" s="185"/>
      <c r="BD51" s="190"/>
    </row>
    <row r="52" spans="1:56" ht="39.9" customHeight="1">
      <c r="A52" s="6"/>
      <c r="B52" s="14">
        <f t="shared" si="3"/>
        <v>40</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5">
        <f t="shared" si="1"/>
        <v>0</v>
      </c>
      <c r="AV52" s="173"/>
      <c r="AW52" s="165">
        <f t="shared" si="2"/>
        <v>0</v>
      </c>
      <c r="AX52" s="173"/>
      <c r="AY52" s="180"/>
      <c r="AZ52" s="185"/>
      <c r="BA52" s="185"/>
      <c r="BB52" s="185"/>
      <c r="BC52" s="185"/>
      <c r="BD52" s="190"/>
    </row>
    <row r="53" spans="1:56" ht="39.9" customHeight="1">
      <c r="A53" s="6"/>
      <c r="B53" s="14">
        <f t="shared" si="3"/>
        <v>41</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5">
        <f t="shared" si="1"/>
        <v>0</v>
      </c>
      <c r="AV53" s="173"/>
      <c r="AW53" s="165">
        <f t="shared" si="2"/>
        <v>0</v>
      </c>
      <c r="AX53" s="173"/>
      <c r="AY53" s="180"/>
      <c r="AZ53" s="185"/>
      <c r="BA53" s="185"/>
      <c r="BB53" s="185"/>
      <c r="BC53" s="185"/>
      <c r="BD53" s="190"/>
    </row>
    <row r="54" spans="1:56" ht="39.9" customHeight="1">
      <c r="A54" s="6"/>
      <c r="B54" s="14">
        <f t="shared" si="3"/>
        <v>42</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5">
        <f t="shared" si="1"/>
        <v>0</v>
      </c>
      <c r="AV54" s="173"/>
      <c r="AW54" s="165">
        <f t="shared" si="2"/>
        <v>0</v>
      </c>
      <c r="AX54" s="173"/>
      <c r="AY54" s="180"/>
      <c r="AZ54" s="185"/>
      <c r="BA54" s="185"/>
      <c r="BB54" s="185"/>
      <c r="BC54" s="185"/>
      <c r="BD54" s="190"/>
    </row>
    <row r="55" spans="1:56" ht="39.9" customHeight="1">
      <c r="A55" s="6"/>
      <c r="B55" s="14">
        <f t="shared" si="3"/>
        <v>43</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5">
        <f t="shared" si="1"/>
        <v>0</v>
      </c>
      <c r="AV55" s="173"/>
      <c r="AW55" s="165">
        <f t="shared" si="2"/>
        <v>0</v>
      </c>
      <c r="AX55" s="173"/>
      <c r="AY55" s="180"/>
      <c r="AZ55" s="185"/>
      <c r="BA55" s="185"/>
      <c r="BB55" s="185"/>
      <c r="BC55" s="185"/>
      <c r="BD55" s="190"/>
    </row>
    <row r="56" spans="1:56" ht="39.9" customHeight="1">
      <c r="A56" s="6"/>
      <c r="B56" s="14">
        <f t="shared" si="3"/>
        <v>44</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5">
        <f t="shared" si="1"/>
        <v>0</v>
      </c>
      <c r="AV56" s="173"/>
      <c r="AW56" s="165">
        <f t="shared" si="2"/>
        <v>0</v>
      </c>
      <c r="AX56" s="173"/>
      <c r="AY56" s="180"/>
      <c r="AZ56" s="185"/>
      <c r="BA56" s="185"/>
      <c r="BB56" s="185"/>
      <c r="BC56" s="185"/>
      <c r="BD56" s="190"/>
    </row>
    <row r="57" spans="1:56" ht="39.9" customHeight="1">
      <c r="A57" s="6"/>
      <c r="B57" s="14">
        <f t="shared" si="3"/>
        <v>45</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5">
        <f t="shared" si="1"/>
        <v>0</v>
      </c>
      <c r="AV57" s="173"/>
      <c r="AW57" s="165">
        <f t="shared" si="2"/>
        <v>0</v>
      </c>
      <c r="AX57" s="173"/>
      <c r="AY57" s="180"/>
      <c r="AZ57" s="185"/>
      <c r="BA57" s="185"/>
      <c r="BB57" s="185"/>
      <c r="BC57" s="185"/>
      <c r="BD57" s="190"/>
    </row>
    <row r="58" spans="1:56" ht="39.9" customHeight="1">
      <c r="A58" s="6"/>
      <c r="B58" s="14">
        <f t="shared" si="3"/>
        <v>46</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5">
        <f t="shared" si="1"/>
        <v>0</v>
      </c>
      <c r="AV58" s="173"/>
      <c r="AW58" s="165">
        <f t="shared" si="2"/>
        <v>0</v>
      </c>
      <c r="AX58" s="173"/>
      <c r="AY58" s="180"/>
      <c r="AZ58" s="185"/>
      <c r="BA58" s="185"/>
      <c r="BB58" s="185"/>
      <c r="BC58" s="185"/>
      <c r="BD58" s="190"/>
    </row>
    <row r="59" spans="1:56" ht="39.9" customHeight="1">
      <c r="A59" s="6"/>
      <c r="B59" s="14">
        <f t="shared" si="3"/>
        <v>47</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5">
        <f t="shared" si="1"/>
        <v>0</v>
      </c>
      <c r="AV59" s="173"/>
      <c r="AW59" s="165">
        <f t="shared" si="2"/>
        <v>0</v>
      </c>
      <c r="AX59" s="173"/>
      <c r="AY59" s="180"/>
      <c r="AZ59" s="185"/>
      <c r="BA59" s="185"/>
      <c r="BB59" s="185"/>
      <c r="BC59" s="185"/>
      <c r="BD59" s="190"/>
    </row>
    <row r="60" spans="1:56" ht="39.9" customHeight="1">
      <c r="A60" s="6"/>
      <c r="B60" s="14">
        <f t="shared" si="3"/>
        <v>48</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5">
        <f t="shared" si="1"/>
        <v>0</v>
      </c>
      <c r="AV60" s="173"/>
      <c r="AW60" s="165">
        <f t="shared" si="2"/>
        <v>0</v>
      </c>
      <c r="AX60" s="173"/>
      <c r="AY60" s="180"/>
      <c r="AZ60" s="185"/>
      <c r="BA60" s="185"/>
      <c r="BB60" s="185"/>
      <c r="BC60" s="185"/>
      <c r="BD60" s="190"/>
    </row>
    <row r="61" spans="1:56" ht="39.9" customHeight="1">
      <c r="A61" s="6"/>
      <c r="B61" s="14">
        <f t="shared" si="3"/>
        <v>49</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5">
        <f t="shared" si="1"/>
        <v>0</v>
      </c>
      <c r="AV61" s="173"/>
      <c r="AW61" s="165">
        <f t="shared" si="2"/>
        <v>0</v>
      </c>
      <c r="AX61" s="173"/>
      <c r="AY61" s="180"/>
      <c r="AZ61" s="185"/>
      <c r="BA61" s="185"/>
      <c r="BB61" s="185"/>
      <c r="BC61" s="185"/>
      <c r="BD61" s="190"/>
    </row>
    <row r="62" spans="1:56" ht="39.9" customHeight="1">
      <c r="A62" s="6"/>
      <c r="B62" s="14">
        <f t="shared" si="3"/>
        <v>50</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5">
        <f t="shared" si="1"/>
        <v>0</v>
      </c>
      <c r="AV62" s="173"/>
      <c r="AW62" s="165">
        <f t="shared" si="2"/>
        <v>0</v>
      </c>
      <c r="AX62" s="173"/>
      <c r="AY62" s="180"/>
      <c r="AZ62" s="185"/>
      <c r="BA62" s="185"/>
      <c r="BB62" s="185"/>
      <c r="BC62" s="185"/>
      <c r="BD62" s="190"/>
    </row>
    <row r="63" spans="1:56" ht="39.9" customHeight="1">
      <c r="A63" s="6"/>
      <c r="B63" s="14">
        <f t="shared" si="3"/>
        <v>51</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5">
        <f t="shared" si="1"/>
        <v>0</v>
      </c>
      <c r="AV63" s="173"/>
      <c r="AW63" s="165">
        <f t="shared" si="2"/>
        <v>0</v>
      </c>
      <c r="AX63" s="173"/>
      <c r="AY63" s="180"/>
      <c r="AZ63" s="185"/>
      <c r="BA63" s="185"/>
      <c r="BB63" s="185"/>
      <c r="BC63" s="185"/>
      <c r="BD63" s="190"/>
    </row>
    <row r="64" spans="1:56" ht="39.9" customHeight="1">
      <c r="A64" s="6"/>
      <c r="B64" s="14">
        <f t="shared" si="3"/>
        <v>52</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5">
        <f t="shared" si="1"/>
        <v>0</v>
      </c>
      <c r="AV64" s="173"/>
      <c r="AW64" s="165">
        <f t="shared" si="2"/>
        <v>0</v>
      </c>
      <c r="AX64" s="173"/>
      <c r="AY64" s="180"/>
      <c r="AZ64" s="185"/>
      <c r="BA64" s="185"/>
      <c r="BB64" s="185"/>
      <c r="BC64" s="185"/>
      <c r="BD64" s="190"/>
    </row>
    <row r="65" spans="1:56" ht="39.9" customHeight="1">
      <c r="A65" s="6"/>
      <c r="B65" s="14">
        <f t="shared" si="3"/>
        <v>53</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5">
        <f t="shared" si="1"/>
        <v>0</v>
      </c>
      <c r="AV65" s="173"/>
      <c r="AW65" s="165">
        <f t="shared" si="2"/>
        <v>0</v>
      </c>
      <c r="AX65" s="173"/>
      <c r="AY65" s="180"/>
      <c r="AZ65" s="185"/>
      <c r="BA65" s="185"/>
      <c r="BB65" s="185"/>
      <c r="BC65" s="185"/>
      <c r="BD65" s="190"/>
    </row>
    <row r="66" spans="1:56" ht="39.9" customHeight="1">
      <c r="A66" s="6"/>
      <c r="B66" s="14">
        <f t="shared" si="3"/>
        <v>54</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5">
        <f t="shared" si="1"/>
        <v>0</v>
      </c>
      <c r="AV66" s="173"/>
      <c r="AW66" s="165">
        <f t="shared" si="2"/>
        <v>0</v>
      </c>
      <c r="AX66" s="173"/>
      <c r="AY66" s="180"/>
      <c r="AZ66" s="185"/>
      <c r="BA66" s="185"/>
      <c r="BB66" s="185"/>
      <c r="BC66" s="185"/>
      <c r="BD66" s="190"/>
    </row>
    <row r="67" spans="1:56" ht="39.9" customHeight="1">
      <c r="A67" s="6"/>
      <c r="B67" s="14">
        <f t="shared" si="3"/>
        <v>55</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5">
        <f t="shared" si="1"/>
        <v>0</v>
      </c>
      <c r="AV67" s="173"/>
      <c r="AW67" s="165">
        <f t="shared" si="2"/>
        <v>0</v>
      </c>
      <c r="AX67" s="173"/>
      <c r="AY67" s="180"/>
      <c r="AZ67" s="185"/>
      <c r="BA67" s="185"/>
      <c r="BB67" s="185"/>
      <c r="BC67" s="185"/>
      <c r="BD67" s="190"/>
    </row>
    <row r="68" spans="1:56" ht="39.9" customHeight="1">
      <c r="A68" s="6"/>
      <c r="B68" s="14">
        <f t="shared" si="3"/>
        <v>56</v>
      </c>
      <c r="C68" s="23"/>
      <c r="D68" s="39"/>
      <c r="E68" s="49"/>
      <c r="F68" s="54"/>
      <c r="G68" s="60"/>
      <c r="H68" s="63"/>
      <c r="I68" s="63"/>
      <c r="J68" s="63"/>
      <c r="K68" s="79"/>
      <c r="L68" s="86"/>
      <c r="M68" s="90"/>
      <c r="N68" s="90"/>
      <c r="O68" s="100"/>
      <c r="P68" s="196"/>
      <c r="Q68" s="197"/>
      <c r="R68" s="197"/>
      <c r="S68" s="197"/>
      <c r="T68" s="197"/>
      <c r="U68" s="197"/>
      <c r="V68" s="198"/>
      <c r="W68" s="196"/>
      <c r="X68" s="197"/>
      <c r="Y68" s="197"/>
      <c r="Z68" s="197"/>
      <c r="AA68" s="197"/>
      <c r="AB68" s="197"/>
      <c r="AC68" s="198"/>
      <c r="AD68" s="196"/>
      <c r="AE68" s="197"/>
      <c r="AF68" s="197"/>
      <c r="AG68" s="197"/>
      <c r="AH68" s="197"/>
      <c r="AI68" s="197"/>
      <c r="AJ68" s="198"/>
      <c r="AK68" s="196"/>
      <c r="AL68" s="197"/>
      <c r="AM68" s="197"/>
      <c r="AN68" s="197"/>
      <c r="AO68" s="197"/>
      <c r="AP68" s="197"/>
      <c r="AQ68" s="198"/>
      <c r="AR68" s="196"/>
      <c r="AS68" s="197"/>
      <c r="AT68" s="198"/>
      <c r="AU68" s="165">
        <f t="shared" si="1"/>
        <v>0</v>
      </c>
      <c r="AV68" s="173"/>
      <c r="AW68" s="165">
        <f t="shared" si="2"/>
        <v>0</v>
      </c>
      <c r="AX68" s="173"/>
      <c r="AY68" s="180"/>
      <c r="AZ68" s="185"/>
      <c r="BA68" s="185"/>
      <c r="BB68" s="185"/>
      <c r="BC68" s="185"/>
      <c r="BD68" s="190"/>
    </row>
    <row r="69" spans="1:56" ht="39.9" customHeight="1">
      <c r="A69" s="6"/>
      <c r="B69" s="14">
        <f t="shared" si="3"/>
        <v>57</v>
      </c>
      <c r="C69" s="23"/>
      <c r="D69" s="39"/>
      <c r="E69" s="49"/>
      <c r="F69" s="54"/>
      <c r="G69" s="60"/>
      <c r="H69" s="63"/>
      <c r="I69" s="63"/>
      <c r="J69" s="63"/>
      <c r="K69" s="79"/>
      <c r="L69" s="86"/>
      <c r="M69" s="90"/>
      <c r="N69" s="90"/>
      <c r="O69" s="100"/>
      <c r="P69" s="109"/>
      <c r="Q69" s="119"/>
      <c r="R69" s="119"/>
      <c r="S69" s="119"/>
      <c r="T69" s="119"/>
      <c r="U69" s="119"/>
      <c r="V69" s="137"/>
      <c r="W69" s="109"/>
      <c r="X69" s="119"/>
      <c r="Y69" s="119"/>
      <c r="Z69" s="119"/>
      <c r="AA69" s="119"/>
      <c r="AB69" s="119"/>
      <c r="AC69" s="137"/>
      <c r="AD69" s="109"/>
      <c r="AE69" s="119"/>
      <c r="AF69" s="119"/>
      <c r="AG69" s="119"/>
      <c r="AH69" s="119"/>
      <c r="AI69" s="119"/>
      <c r="AJ69" s="137"/>
      <c r="AK69" s="109"/>
      <c r="AL69" s="119"/>
      <c r="AM69" s="119"/>
      <c r="AN69" s="119"/>
      <c r="AO69" s="119"/>
      <c r="AP69" s="119"/>
      <c r="AQ69" s="137"/>
      <c r="AR69" s="109"/>
      <c r="AS69" s="119"/>
      <c r="AT69" s="137"/>
      <c r="AU69" s="165">
        <f t="shared" si="1"/>
        <v>0</v>
      </c>
      <c r="AV69" s="173"/>
      <c r="AW69" s="165">
        <f t="shared" si="2"/>
        <v>0</v>
      </c>
      <c r="AX69" s="173"/>
      <c r="AY69" s="180"/>
      <c r="AZ69" s="185"/>
      <c r="BA69" s="185"/>
      <c r="BB69" s="185"/>
      <c r="BC69" s="185"/>
      <c r="BD69" s="190"/>
    </row>
    <row r="70" spans="1:56" ht="39.9" customHeight="1">
      <c r="A70" s="6"/>
      <c r="B70" s="14">
        <f t="shared" si="3"/>
        <v>58</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5">
        <f t="shared" si="1"/>
        <v>0</v>
      </c>
      <c r="AV70" s="173"/>
      <c r="AW70" s="165">
        <f t="shared" si="2"/>
        <v>0</v>
      </c>
      <c r="AX70" s="173"/>
      <c r="AY70" s="180"/>
      <c r="AZ70" s="185"/>
      <c r="BA70" s="185"/>
      <c r="BB70" s="185"/>
      <c r="BC70" s="185"/>
      <c r="BD70" s="190"/>
    </row>
    <row r="71" spans="1:56" ht="39.9" customHeight="1">
      <c r="A71" s="6"/>
      <c r="B71" s="14">
        <f t="shared" si="3"/>
        <v>59</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5">
        <f t="shared" si="1"/>
        <v>0</v>
      </c>
      <c r="AV71" s="173"/>
      <c r="AW71" s="165">
        <f t="shared" si="2"/>
        <v>0</v>
      </c>
      <c r="AX71" s="173"/>
      <c r="AY71" s="180"/>
      <c r="AZ71" s="185"/>
      <c r="BA71" s="185"/>
      <c r="BB71" s="185"/>
      <c r="BC71" s="185"/>
      <c r="BD71" s="190"/>
    </row>
    <row r="72" spans="1:56" ht="39.9" customHeight="1">
      <c r="A72" s="6"/>
      <c r="B72" s="14">
        <f t="shared" si="3"/>
        <v>60</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5">
        <f t="shared" si="1"/>
        <v>0</v>
      </c>
      <c r="AV72" s="173"/>
      <c r="AW72" s="165">
        <f t="shared" si="2"/>
        <v>0</v>
      </c>
      <c r="AX72" s="173"/>
      <c r="AY72" s="180"/>
      <c r="AZ72" s="185"/>
      <c r="BA72" s="185"/>
      <c r="BB72" s="185"/>
      <c r="BC72" s="185"/>
      <c r="BD72" s="190"/>
    </row>
    <row r="73" spans="1:56" ht="39.9" customHeight="1">
      <c r="A73" s="6"/>
      <c r="B73" s="14">
        <f t="shared" si="3"/>
        <v>61</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5">
        <f t="shared" si="1"/>
        <v>0</v>
      </c>
      <c r="AV73" s="173"/>
      <c r="AW73" s="165">
        <f t="shared" si="2"/>
        <v>0</v>
      </c>
      <c r="AX73" s="173"/>
      <c r="AY73" s="180"/>
      <c r="AZ73" s="185"/>
      <c r="BA73" s="185"/>
      <c r="BB73" s="185"/>
      <c r="BC73" s="185"/>
      <c r="BD73" s="190"/>
    </row>
    <row r="74" spans="1:56" ht="39.9" customHeight="1">
      <c r="A74" s="6"/>
      <c r="B74" s="14">
        <f t="shared" si="3"/>
        <v>62</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5">
        <f t="shared" si="1"/>
        <v>0</v>
      </c>
      <c r="AV74" s="173"/>
      <c r="AW74" s="165">
        <f t="shared" si="2"/>
        <v>0</v>
      </c>
      <c r="AX74" s="173"/>
      <c r="AY74" s="180"/>
      <c r="AZ74" s="185"/>
      <c r="BA74" s="185"/>
      <c r="BB74" s="185"/>
      <c r="BC74" s="185"/>
      <c r="BD74" s="190"/>
    </row>
    <row r="75" spans="1:56" ht="39.9" customHeight="1">
      <c r="A75" s="6"/>
      <c r="B75" s="14">
        <f t="shared" si="3"/>
        <v>63</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5">
        <f t="shared" si="1"/>
        <v>0</v>
      </c>
      <c r="AV75" s="173"/>
      <c r="AW75" s="165">
        <f t="shared" si="2"/>
        <v>0</v>
      </c>
      <c r="AX75" s="173"/>
      <c r="AY75" s="180"/>
      <c r="AZ75" s="185"/>
      <c r="BA75" s="185"/>
      <c r="BB75" s="185"/>
      <c r="BC75" s="185"/>
      <c r="BD75" s="190"/>
    </row>
    <row r="76" spans="1:56" ht="39.9" customHeight="1">
      <c r="A76" s="6"/>
      <c r="B76" s="14">
        <f t="shared" si="3"/>
        <v>64</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5">
        <f t="shared" si="1"/>
        <v>0</v>
      </c>
      <c r="AV76" s="173"/>
      <c r="AW76" s="165">
        <f t="shared" si="2"/>
        <v>0</v>
      </c>
      <c r="AX76" s="173"/>
      <c r="AY76" s="180"/>
      <c r="AZ76" s="185"/>
      <c r="BA76" s="185"/>
      <c r="BB76" s="185"/>
      <c r="BC76" s="185"/>
      <c r="BD76" s="190"/>
    </row>
    <row r="77" spans="1:56" ht="39.9" customHeight="1">
      <c r="A77" s="6"/>
      <c r="B77" s="14">
        <f t="shared" si="3"/>
        <v>65</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5">
        <f t="shared" ref="AU77:AU112" si="4">IF($AZ$3="４週",SUM(P77:AQ77),IF($AZ$3="暦月",SUM(P77:AT77),""))</f>
        <v>0</v>
      </c>
      <c r="AV77" s="173"/>
      <c r="AW77" s="165">
        <f t="shared" ref="AW77:AW112" si="5">IF($AZ$3="４週",AU77/4,IF($AZ$3="暦月",AU77/($AZ$6/7),""))</f>
        <v>0</v>
      </c>
      <c r="AX77" s="173"/>
      <c r="AY77" s="180"/>
      <c r="AZ77" s="185"/>
      <c r="BA77" s="185"/>
      <c r="BB77" s="185"/>
      <c r="BC77" s="185"/>
      <c r="BD77" s="190"/>
    </row>
    <row r="78" spans="1:56" ht="39.9" customHeight="1">
      <c r="A78" s="6"/>
      <c r="B78" s="14">
        <f t="shared" ref="B78:B112" si="6">B77+1</f>
        <v>66</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5">
        <f t="shared" si="4"/>
        <v>0</v>
      </c>
      <c r="AV78" s="173"/>
      <c r="AW78" s="165">
        <f t="shared" si="5"/>
        <v>0</v>
      </c>
      <c r="AX78" s="173"/>
      <c r="AY78" s="180"/>
      <c r="AZ78" s="185"/>
      <c r="BA78" s="185"/>
      <c r="BB78" s="185"/>
      <c r="BC78" s="185"/>
      <c r="BD78" s="190"/>
    </row>
    <row r="79" spans="1:56" ht="39.9" customHeight="1">
      <c r="A79" s="6"/>
      <c r="B79" s="14">
        <f t="shared" si="6"/>
        <v>67</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5">
        <f t="shared" si="4"/>
        <v>0</v>
      </c>
      <c r="AV79" s="173"/>
      <c r="AW79" s="165">
        <f t="shared" si="5"/>
        <v>0</v>
      </c>
      <c r="AX79" s="173"/>
      <c r="AY79" s="180"/>
      <c r="AZ79" s="185"/>
      <c r="BA79" s="185"/>
      <c r="BB79" s="185"/>
      <c r="BC79" s="185"/>
      <c r="BD79" s="190"/>
    </row>
    <row r="80" spans="1:56" ht="39.9" customHeight="1">
      <c r="A80" s="6"/>
      <c r="B80" s="14">
        <f t="shared" si="6"/>
        <v>68</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5">
        <f t="shared" si="4"/>
        <v>0</v>
      </c>
      <c r="AV80" s="173"/>
      <c r="AW80" s="165">
        <f t="shared" si="5"/>
        <v>0</v>
      </c>
      <c r="AX80" s="173"/>
      <c r="AY80" s="180"/>
      <c r="AZ80" s="185"/>
      <c r="BA80" s="185"/>
      <c r="BB80" s="185"/>
      <c r="BC80" s="185"/>
      <c r="BD80" s="190"/>
    </row>
    <row r="81" spans="1:56" ht="39.9" customHeight="1">
      <c r="A81" s="6"/>
      <c r="B81" s="14">
        <f t="shared" si="6"/>
        <v>69</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5">
        <f t="shared" si="4"/>
        <v>0</v>
      </c>
      <c r="AV81" s="173"/>
      <c r="AW81" s="165">
        <f t="shared" si="5"/>
        <v>0</v>
      </c>
      <c r="AX81" s="173"/>
      <c r="AY81" s="180"/>
      <c r="AZ81" s="185"/>
      <c r="BA81" s="185"/>
      <c r="BB81" s="185"/>
      <c r="BC81" s="185"/>
      <c r="BD81" s="190"/>
    </row>
    <row r="82" spans="1:56" ht="39.9" customHeight="1">
      <c r="A82" s="6"/>
      <c r="B82" s="14">
        <f t="shared" si="6"/>
        <v>70</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5">
        <f t="shared" si="4"/>
        <v>0</v>
      </c>
      <c r="AV82" s="173"/>
      <c r="AW82" s="165">
        <f t="shared" si="5"/>
        <v>0</v>
      </c>
      <c r="AX82" s="173"/>
      <c r="AY82" s="180"/>
      <c r="AZ82" s="185"/>
      <c r="BA82" s="185"/>
      <c r="BB82" s="185"/>
      <c r="BC82" s="185"/>
      <c r="BD82" s="190"/>
    </row>
    <row r="83" spans="1:56" ht="39.9" customHeight="1">
      <c r="A83" s="6"/>
      <c r="B83" s="14">
        <f t="shared" si="6"/>
        <v>71</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5">
        <f t="shared" si="4"/>
        <v>0</v>
      </c>
      <c r="AV83" s="173"/>
      <c r="AW83" s="165">
        <f t="shared" si="5"/>
        <v>0</v>
      </c>
      <c r="AX83" s="173"/>
      <c r="AY83" s="180"/>
      <c r="AZ83" s="185"/>
      <c r="BA83" s="185"/>
      <c r="BB83" s="185"/>
      <c r="BC83" s="185"/>
      <c r="BD83" s="190"/>
    </row>
    <row r="84" spans="1:56" ht="39.9" customHeight="1">
      <c r="A84" s="6"/>
      <c r="B84" s="14">
        <f t="shared" si="6"/>
        <v>72</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5">
        <f t="shared" si="4"/>
        <v>0</v>
      </c>
      <c r="AV84" s="173"/>
      <c r="AW84" s="165">
        <f t="shared" si="5"/>
        <v>0</v>
      </c>
      <c r="AX84" s="173"/>
      <c r="AY84" s="180"/>
      <c r="AZ84" s="185"/>
      <c r="BA84" s="185"/>
      <c r="BB84" s="185"/>
      <c r="BC84" s="185"/>
      <c r="BD84" s="190"/>
    </row>
    <row r="85" spans="1:56" ht="39.9" customHeight="1">
      <c r="A85" s="6"/>
      <c r="B85" s="14">
        <f t="shared" si="6"/>
        <v>73</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5">
        <f t="shared" si="4"/>
        <v>0</v>
      </c>
      <c r="AV85" s="173"/>
      <c r="AW85" s="165">
        <f t="shared" si="5"/>
        <v>0</v>
      </c>
      <c r="AX85" s="173"/>
      <c r="AY85" s="180"/>
      <c r="AZ85" s="185"/>
      <c r="BA85" s="185"/>
      <c r="BB85" s="185"/>
      <c r="BC85" s="185"/>
      <c r="BD85" s="190"/>
    </row>
    <row r="86" spans="1:56" ht="39.9" customHeight="1">
      <c r="A86" s="6"/>
      <c r="B86" s="14">
        <f t="shared" si="6"/>
        <v>74</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5">
        <f t="shared" si="4"/>
        <v>0</v>
      </c>
      <c r="AV86" s="173"/>
      <c r="AW86" s="165">
        <f t="shared" si="5"/>
        <v>0</v>
      </c>
      <c r="AX86" s="173"/>
      <c r="AY86" s="180"/>
      <c r="AZ86" s="185"/>
      <c r="BA86" s="185"/>
      <c r="BB86" s="185"/>
      <c r="BC86" s="185"/>
      <c r="BD86" s="190"/>
    </row>
    <row r="87" spans="1:56" ht="39.9" customHeight="1">
      <c r="A87" s="6"/>
      <c r="B87" s="14">
        <f t="shared" si="6"/>
        <v>75</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5">
        <f t="shared" si="4"/>
        <v>0</v>
      </c>
      <c r="AV87" s="173"/>
      <c r="AW87" s="165">
        <f t="shared" si="5"/>
        <v>0</v>
      </c>
      <c r="AX87" s="173"/>
      <c r="AY87" s="180"/>
      <c r="AZ87" s="185"/>
      <c r="BA87" s="185"/>
      <c r="BB87" s="185"/>
      <c r="BC87" s="185"/>
      <c r="BD87" s="190"/>
    </row>
    <row r="88" spans="1:56" ht="39.9" customHeight="1">
      <c r="A88" s="6"/>
      <c r="B88" s="14">
        <f t="shared" si="6"/>
        <v>76</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5">
        <f t="shared" si="4"/>
        <v>0</v>
      </c>
      <c r="AV88" s="173"/>
      <c r="AW88" s="165">
        <f t="shared" si="5"/>
        <v>0</v>
      </c>
      <c r="AX88" s="173"/>
      <c r="AY88" s="180"/>
      <c r="AZ88" s="185"/>
      <c r="BA88" s="185"/>
      <c r="BB88" s="185"/>
      <c r="BC88" s="185"/>
      <c r="BD88" s="190"/>
    </row>
    <row r="89" spans="1:56" ht="39.9" customHeight="1">
      <c r="A89" s="6"/>
      <c r="B89" s="14">
        <f t="shared" si="6"/>
        <v>77</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5">
        <f t="shared" si="4"/>
        <v>0</v>
      </c>
      <c r="AV89" s="173"/>
      <c r="AW89" s="165">
        <f t="shared" si="5"/>
        <v>0</v>
      </c>
      <c r="AX89" s="173"/>
      <c r="AY89" s="180"/>
      <c r="AZ89" s="185"/>
      <c r="BA89" s="185"/>
      <c r="BB89" s="185"/>
      <c r="BC89" s="185"/>
      <c r="BD89" s="190"/>
    </row>
    <row r="90" spans="1:56" ht="39.9" customHeight="1">
      <c r="A90" s="6"/>
      <c r="B90" s="14">
        <f t="shared" si="6"/>
        <v>78</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5">
        <f t="shared" si="4"/>
        <v>0</v>
      </c>
      <c r="AV90" s="173"/>
      <c r="AW90" s="165">
        <f t="shared" si="5"/>
        <v>0</v>
      </c>
      <c r="AX90" s="173"/>
      <c r="AY90" s="180"/>
      <c r="AZ90" s="185"/>
      <c r="BA90" s="185"/>
      <c r="BB90" s="185"/>
      <c r="BC90" s="185"/>
      <c r="BD90" s="190"/>
    </row>
    <row r="91" spans="1:56" ht="39.9" customHeight="1">
      <c r="A91" s="6"/>
      <c r="B91" s="14">
        <f t="shared" si="6"/>
        <v>79</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5">
        <f t="shared" si="4"/>
        <v>0</v>
      </c>
      <c r="AV91" s="173"/>
      <c r="AW91" s="165">
        <f t="shared" si="5"/>
        <v>0</v>
      </c>
      <c r="AX91" s="173"/>
      <c r="AY91" s="180"/>
      <c r="AZ91" s="185"/>
      <c r="BA91" s="185"/>
      <c r="BB91" s="185"/>
      <c r="BC91" s="185"/>
      <c r="BD91" s="190"/>
    </row>
    <row r="92" spans="1:56" ht="39.9" customHeight="1">
      <c r="A92" s="6"/>
      <c r="B92" s="14">
        <f t="shared" si="6"/>
        <v>80</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5">
        <f t="shared" si="4"/>
        <v>0</v>
      </c>
      <c r="AV92" s="173"/>
      <c r="AW92" s="165">
        <f t="shared" si="5"/>
        <v>0</v>
      </c>
      <c r="AX92" s="173"/>
      <c r="AY92" s="180"/>
      <c r="AZ92" s="185"/>
      <c r="BA92" s="185"/>
      <c r="BB92" s="185"/>
      <c r="BC92" s="185"/>
      <c r="BD92" s="190"/>
    </row>
    <row r="93" spans="1:56" ht="39.9" customHeight="1">
      <c r="A93" s="6"/>
      <c r="B93" s="14">
        <f t="shared" si="6"/>
        <v>81</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5">
        <f t="shared" si="4"/>
        <v>0</v>
      </c>
      <c r="AV93" s="173"/>
      <c r="AW93" s="165">
        <f t="shared" si="5"/>
        <v>0</v>
      </c>
      <c r="AX93" s="173"/>
      <c r="AY93" s="180"/>
      <c r="AZ93" s="185"/>
      <c r="BA93" s="185"/>
      <c r="BB93" s="185"/>
      <c r="BC93" s="185"/>
      <c r="BD93" s="190"/>
    </row>
    <row r="94" spans="1:56" ht="39.9" customHeight="1">
      <c r="A94" s="6"/>
      <c r="B94" s="14">
        <f t="shared" si="6"/>
        <v>82</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5">
        <f t="shared" si="4"/>
        <v>0</v>
      </c>
      <c r="AV94" s="173"/>
      <c r="AW94" s="165">
        <f t="shared" si="5"/>
        <v>0</v>
      </c>
      <c r="AX94" s="173"/>
      <c r="AY94" s="180"/>
      <c r="AZ94" s="185"/>
      <c r="BA94" s="185"/>
      <c r="BB94" s="185"/>
      <c r="BC94" s="185"/>
      <c r="BD94" s="190"/>
    </row>
    <row r="95" spans="1:56" ht="39.9" customHeight="1">
      <c r="A95" s="6"/>
      <c r="B95" s="14">
        <f t="shared" si="6"/>
        <v>83</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5">
        <f t="shared" si="4"/>
        <v>0</v>
      </c>
      <c r="AV95" s="173"/>
      <c r="AW95" s="165">
        <f t="shared" si="5"/>
        <v>0</v>
      </c>
      <c r="AX95" s="173"/>
      <c r="AY95" s="180"/>
      <c r="AZ95" s="185"/>
      <c r="BA95" s="185"/>
      <c r="BB95" s="185"/>
      <c r="BC95" s="185"/>
      <c r="BD95" s="190"/>
    </row>
    <row r="96" spans="1:56" ht="39.9" customHeight="1">
      <c r="A96" s="6"/>
      <c r="B96" s="14">
        <f t="shared" si="6"/>
        <v>84</v>
      </c>
      <c r="C96" s="23"/>
      <c r="D96" s="39"/>
      <c r="E96" s="49"/>
      <c r="F96" s="54"/>
      <c r="G96" s="60"/>
      <c r="H96" s="63"/>
      <c r="I96" s="63"/>
      <c r="J96" s="63"/>
      <c r="K96" s="79"/>
      <c r="L96" s="86"/>
      <c r="M96" s="90"/>
      <c r="N96" s="90"/>
      <c r="O96" s="100"/>
      <c r="P96" s="196"/>
      <c r="Q96" s="197"/>
      <c r="R96" s="197"/>
      <c r="S96" s="197"/>
      <c r="T96" s="197"/>
      <c r="U96" s="197"/>
      <c r="V96" s="198"/>
      <c r="W96" s="196"/>
      <c r="X96" s="197"/>
      <c r="Y96" s="197"/>
      <c r="Z96" s="197"/>
      <c r="AA96" s="197"/>
      <c r="AB96" s="197"/>
      <c r="AC96" s="198"/>
      <c r="AD96" s="196"/>
      <c r="AE96" s="197"/>
      <c r="AF96" s="197"/>
      <c r="AG96" s="197"/>
      <c r="AH96" s="197"/>
      <c r="AI96" s="197"/>
      <c r="AJ96" s="198"/>
      <c r="AK96" s="196"/>
      <c r="AL96" s="197"/>
      <c r="AM96" s="197"/>
      <c r="AN96" s="197"/>
      <c r="AO96" s="197"/>
      <c r="AP96" s="197"/>
      <c r="AQ96" s="198"/>
      <c r="AR96" s="196"/>
      <c r="AS96" s="197"/>
      <c r="AT96" s="198"/>
      <c r="AU96" s="165">
        <f t="shared" si="4"/>
        <v>0</v>
      </c>
      <c r="AV96" s="173"/>
      <c r="AW96" s="165">
        <f t="shared" si="5"/>
        <v>0</v>
      </c>
      <c r="AX96" s="173"/>
      <c r="AY96" s="180"/>
      <c r="AZ96" s="185"/>
      <c r="BA96" s="185"/>
      <c r="BB96" s="185"/>
      <c r="BC96" s="185"/>
      <c r="BD96" s="190"/>
    </row>
    <row r="97" spans="1:56" ht="39.9" customHeight="1">
      <c r="A97" s="6"/>
      <c r="B97" s="14">
        <f t="shared" si="6"/>
        <v>85</v>
      </c>
      <c r="C97" s="23"/>
      <c r="D97" s="39"/>
      <c r="E97" s="49"/>
      <c r="F97" s="54"/>
      <c r="G97" s="60"/>
      <c r="H97" s="63"/>
      <c r="I97" s="63"/>
      <c r="J97" s="63"/>
      <c r="K97" s="79"/>
      <c r="L97" s="86"/>
      <c r="M97" s="90"/>
      <c r="N97" s="90"/>
      <c r="O97" s="100"/>
      <c r="P97" s="109"/>
      <c r="Q97" s="119"/>
      <c r="R97" s="119"/>
      <c r="S97" s="119"/>
      <c r="T97" s="119"/>
      <c r="U97" s="119"/>
      <c r="V97" s="137"/>
      <c r="W97" s="109"/>
      <c r="X97" s="119"/>
      <c r="Y97" s="119"/>
      <c r="Z97" s="119"/>
      <c r="AA97" s="119"/>
      <c r="AB97" s="119"/>
      <c r="AC97" s="137"/>
      <c r="AD97" s="109"/>
      <c r="AE97" s="119"/>
      <c r="AF97" s="119"/>
      <c r="AG97" s="119"/>
      <c r="AH97" s="119"/>
      <c r="AI97" s="119"/>
      <c r="AJ97" s="137"/>
      <c r="AK97" s="109"/>
      <c r="AL97" s="119"/>
      <c r="AM97" s="119"/>
      <c r="AN97" s="119"/>
      <c r="AO97" s="119"/>
      <c r="AP97" s="119"/>
      <c r="AQ97" s="137"/>
      <c r="AR97" s="109"/>
      <c r="AS97" s="119"/>
      <c r="AT97" s="137"/>
      <c r="AU97" s="165">
        <f t="shared" si="4"/>
        <v>0</v>
      </c>
      <c r="AV97" s="173"/>
      <c r="AW97" s="165">
        <f t="shared" si="5"/>
        <v>0</v>
      </c>
      <c r="AX97" s="173"/>
      <c r="AY97" s="180"/>
      <c r="AZ97" s="185"/>
      <c r="BA97" s="185"/>
      <c r="BB97" s="185"/>
      <c r="BC97" s="185"/>
      <c r="BD97" s="190"/>
    </row>
    <row r="98" spans="1:56" ht="39.9" customHeight="1">
      <c r="A98" s="6"/>
      <c r="B98" s="14">
        <f t="shared" si="6"/>
        <v>86</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5">
        <f t="shared" si="4"/>
        <v>0</v>
      </c>
      <c r="AV98" s="173"/>
      <c r="AW98" s="165">
        <f t="shared" si="5"/>
        <v>0</v>
      </c>
      <c r="AX98" s="173"/>
      <c r="AY98" s="180"/>
      <c r="AZ98" s="185"/>
      <c r="BA98" s="185"/>
      <c r="BB98" s="185"/>
      <c r="BC98" s="185"/>
      <c r="BD98" s="190"/>
    </row>
    <row r="99" spans="1:56" ht="39.9" customHeight="1">
      <c r="A99" s="6"/>
      <c r="B99" s="14">
        <f t="shared" si="6"/>
        <v>87</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5">
        <f t="shared" si="4"/>
        <v>0</v>
      </c>
      <c r="AV99" s="173"/>
      <c r="AW99" s="165">
        <f t="shared" si="5"/>
        <v>0</v>
      </c>
      <c r="AX99" s="173"/>
      <c r="AY99" s="180"/>
      <c r="AZ99" s="185"/>
      <c r="BA99" s="185"/>
      <c r="BB99" s="185"/>
      <c r="BC99" s="185"/>
      <c r="BD99" s="190"/>
    </row>
    <row r="100" spans="1:56" ht="39.9" customHeight="1">
      <c r="A100" s="6"/>
      <c r="B100" s="14">
        <f t="shared" si="6"/>
        <v>88</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5">
        <f t="shared" si="4"/>
        <v>0</v>
      </c>
      <c r="AV100" s="173"/>
      <c r="AW100" s="165">
        <f t="shared" si="5"/>
        <v>0</v>
      </c>
      <c r="AX100" s="173"/>
      <c r="AY100" s="180"/>
      <c r="AZ100" s="185"/>
      <c r="BA100" s="185"/>
      <c r="BB100" s="185"/>
      <c r="BC100" s="185"/>
      <c r="BD100" s="190"/>
    </row>
    <row r="101" spans="1:56" ht="39.9" customHeight="1">
      <c r="A101" s="6"/>
      <c r="B101" s="14">
        <f t="shared" si="6"/>
        <v>89</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5">
        <f t="shared" si="4"/>
        <v>0</v>
      </c>
      <c r="AV101" s="173"/>
      <c r="AW101" s="165">
        <f t="shared" si="5"/>
        <v>0</v>
      </c>
      <c r="AX101" s="173"/>
      <c r="AY101" s="180"/>
      <c r="AZ101" s="185"/>
      <c r="BA101" s="185"/>
      <c r="BB101" s="185"/>
      <c r="BC101" s="185"/>
      <c r="BD101" s="190"/>
    </row>
    <row r="102" spans="1:56" ht="39.9" customHeight="1">
      <c r="A102" s="6"/>
      <c r="B102" s="14">
        <f t="shared" si="6"/>
        <v>90</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5">
        <f t="shared" si="4"/>
        <v>0</v>
      </c>
      <c r="AV102" s="173"/>
      <c r="AW102" s="165">
        <f t="shared" si="5"/>
        <v>0</v>
      </c>
      <c r="AX102" s="173"/>
      <c r="AY102" s="180"/>
      <c r="AZ102" s="185"/>
      <c r="BA102" s="185"/>
      <c r="BB102" s="185"/>
      <c r="BC102" s="185"/>
      <c r="BD102" s="190"/>
    </row>
    <row r="103" spans="1:56" ht="39.9" customHeight="1">
      <c r="A103" s="6"/>
      <c r="B103" s="14">
        <f t="shared" si="6"/>
        <v>91</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5">
        <f t="shared" si="4"/>
        <v>0</v>
      </c>
      <c r="AV103" s="173"/>
      <c r="AW103" s="165">
        <f t="shared" si="5"/>
        <v>0</v>
      </c>
      <c r="AX103" s="173"/>
      <c r="AY103" s="180"/>
      <c r="AZ103" s="185"/>
      <c r="BA103" s="185"/>
      <c r="BB103" s="185"/>
      <c r="BC103" s="185"/>
      <c r="BD103" s="190"/>
    </row>
    <row r="104" spans="1:56" ht="39.9" customHeight="1">
      <c r="A104" s="6"/>
      <c r="B104" s="14">
        <f t="shared" si="6"/>
        <v>92</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5">
        <f t="shared" si="4"/>
        <v>0</v>
      </c>
      <c r="AV104" s="173"/>
      <c r="AW104" s="165">
        <f t="shared" si="5"/>
        <v>0</v>
      </c>
      <c r="AX104" s="173"/>
      <c r="AY104" s="180"/>
      <c r="AZ104" s="185"/>
      <c r="BA104" s="185"/>
      <c r="BB104" s="185"/>
      <c r="BC104" s="185"/>
      <c r="BD104" s="190"/>
    </row>
    <row r="105" spans="1:56" ht="39.9" customHeight="1">
      <c r="A105" s="6"/>
      <c r="B105" s="14">
        <f t="shared" si="6"/>
        <v>93</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5">
        <f t="shared" si="4"/>
        <v>0</v>
      </c>
      <c r="AV105" s="173"/>
      <c r="AW105" s="165">
        <f t="shared" si="5"/>
        <v>0</v>
      </c>
      <c r="AX105" s="173"/>
      <c r="AY105" s="180"/>
      <c r="AZ105" s="185"/>
      <c r="BA105" s="185"/>
      <c r="BB105" s="185"/>
      <c r="BC105" s="185"/>
      <c r="BD105" s="190"/>
    </row>
    <row r="106" spans="1:56" ht="39.9" customHeight="1">
      <c r="A106" s="6"/>
      <c r="B106" s="14">
        <f t="shared" si="6"/>
        <v>94</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5">
        <f t="shared" si="4"/>
        <v>0</v>
      </c>
      <c r="AV106" s="173"/>
      <c r="AW106" s="165">
        <f t="shared" si="5"/>
        <v>0</v>
      </c>
      <c r="AX106" s="173"/>
      <c r="AY106" s="180"/>
      <c r="AZ106" s="185"/>
      <c r="BA106" s="185"/>
      <c r="BB106" s="185"/>
      <c r="BC106" s="185"/>
      <c r="BD106" s="190"/>
    </row>
    <row r="107" spans="1:56" ht="39.9" customHeight="1">
      <c r="A107" s="6"/>
      <c r="B107" s="14">
        <f t="shared" si="6"/>
        <v>95</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5">
        <f t="shared" si="4"/>
        <v>0</v>
      </c>
      <c r="AV107" s="173"/>
      <c r="AW107" s="165">
        <f t="shared" si="5"/>
        <v>0</v>
      </c>
      <c r="AX107" s="173"/>
      <c r="AY107" s="180"/>
      <c r="AZ107" s="185"/>
      <c r="BA107" s="185"/>
      <c r="BB107" s="185"/>
      <c r="BC107" s="185"/>
      <c r="BD107" s="190"/>
    </row>
    <row r="108" spans="1:56" ht="39.9" customHeight="1">
      <c r="A108" s="6"/>
      <c r="B108" s="14">
        <f t="shared" si="6"/>
        <v>96</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5">
        <f t="shared" si="4"/>
        <v>0</v>
      </c>
      <c r="AV108" s="173"/>
      <c r="AW108" s="165">
        <f t="shared" si="5"/>
        <v>0</v>
      </c>
      <c r="AX108" s="173"/>
      <c r="AY108" s="180"/>
      <c r="AZ108" s="185"/>
      <c r="BA108" s="185"/>
      <c r="BB108" s="185"/>
      <c r="BC108" s="185"/>
      <c r="BD108" s="190"/>
    </row>
    <row r="109" spans="1:56" ht="39.9" customHeight="1">
      <c r="A109" s="6"/>
      <c r="B109" s="14">
        <f t="shared" si="6"/>
        <v>97</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5">
        <f t="shared" si="4"/>
        <v>0</v>
      </c>
      <c r="AV109" s="173"/>
      <c r="AW109" s="165">
        <f t="shared" si="5"/>
        <v>0</v>
      </c>
      <c r="AX109" s="173"/>
      <c r="AY109" s="180"/>
      <c r="AZ109" s="185"/>
      <c r="BA109" s="185"/>
      <c r="BB109" s="185"/>
      <c r="BC109" s="185"/>
      <c r="BD109" s="190"/>
    </row>
    <row r="110" spans="1:56" ht="39.9" customHeight="1">
      <c r="A110" s="6"/>
      <c r="B110" s="14">
        <f t="shared" si="6"/>
        <v>98</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5">
        <f t="shared" si="4"/>
        <v>0</v>
      </c>
      <c r="AV110" s="173"/>
      <c r="AW110" s="165">
        <f t="shared" si="5"/>
        <v>0</v>
      </c>
      <c r="AX110" s="173"/>
      <c r="AY110" s="180"/>
      <c r="AZ110" s="185"/>
      <c r="BA110" s="185"/>
      <c r="BB110" s="185"/>
      <c r="BC110" s="185"/>
      <c r="BD110" s="190"/>
    </row>
    <row r="111" spans="1:56" ht="39.9" customHeight="1">
      <c r="A111" s="6"/>
      <c r="B111" s="14">
        <f t="shared" si="6"/>
        <v>99</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5">
        <f t="shared" si="4"/>
        <v>0</v>
      </c>
      <c r="AV111" s="173"/>
      <c r="AW111" s="165">
        <f t="shared" si="5"/>
        <v>0</v>
      </c>
      <c r="AX111" s="173"/>
      <c r="AY111" s="180"/>
      <c r="AZ111" s="185"/>
      <c r="BA111" s="185"/>
      <c r="BB111" s="185"/>
      <c r="BC111" s="185"/>
      <c r="BD111" s="190"/>
    </row>
    <row r="112" spans="1:56" ht="39.9" customHeight="1">
      <c r="A112" s="6"/>
      <c r="B112" s="15">
        <f t="shared" si="6"/>
        <v>100</v>
      </c>
      <c r="C112" s="24"/>
      <c r="D112" s="40"/>
      <c r="E112" s="50"/>
      <c r="F112" s="55"/>
      <c r="G112" s="61"/>
      <c r="H112" s="64"/>
      <c r="I112" s="64"/>
      <c r="J112" s="64"/>
      <c r="K112" s="80"/>
      <c r="L112" s="87"/>
      <c r="M112" s="91"/>
      <c r="N112" s="91"/>
      <c r="O112" s="101"/>
      <c r="P112" s="110"/>
      <c r="Q112" s="120"/>
      <c r="R112" s="120"/>
      <c r="S112" s="120"/>
      <c r="T112" s="120"/>
      <c r="U112" s="120"/>
      <c r="V112" s="138"/>
      <c r="W112" s="110"/>
      <c r="X112" s="120"/>
      <c r="Y112" s="120"/>
      <c r="Z112" s="120"/>
      <c r="AA112" s="120"/>
      <c r="AB112" s="120"/>
      <c r="AC112" s="138"/>
      <c r="AD112" s="110"/>
      <c r="AE112" s="120"/>
      <c r="AF112" s="120"/>
      <c r="AG112" s="120"/>
      <c r="AH112" s="120"/>
      <c r="AI112" s="120"/>
      <c r="AJ112" s="138"/>
      <c r="AK112" s="110"/>
      <c r="AL112" s="120"/>
      <c r="AM112" s="120"/>
      <c r="AN112" s="120"/>
      <c r="AO112" s="120"/>
      <c r="AP112" s="120"/>
      <c r="AQ112" s="138"/>
      <c r="AR112" s="110"/>
      <c r="AS112" s="120"/>
      <c r="AT112" s="138"/>
      <c r="AU112" s="166">
        <f t="shared" si="4"/>
        <v>0</v>
      </c>
      <c r="AV112" s="174"/>
      <c r="AW112" s="166">
        <f t="shared" si="5"/>
        <v>0</v>
      </c>
      <c r="AX112" s="174"/>
      <c r="AY112" s="181"/>
      <c r="AZ112" s="186"/>
      <c r="BA112" s="186"/>
      <c r="BB112" s="186"/>
      <c r="BC112" s="186"/>
      <c r="BD112" s="191"/>
    </row>
    <row r="113" spans="1:56" ht="20.25" customHeight="1">
      <c r="A113" s="6"/>
      <c r="B113" s="31"/>
      <c r="C113" s="150"/>
      <c r="D113" s="195"/>
      <c r="E113" s="195"/>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29"/>
      <c r="AD113" s="16"/>
      <c r="AE113" s="16"/>
      <c r="AF113" s="16"/>
      <c r="AG113" s="16"/>
      <c r="AH113" s="16"/>
      <c r="AI113" s="16"/>
      <c r="AJ113" s="16"/>
      <c r="AK113" s="16"/>
      <c r="AL113" s="16"/>
      <c r="AM113" s="16"/>
      <c r="AN113" s="16"/>
      <c r="AO113" s="16"/>
      <c r="AP113" s="16"/>
      <c r="AQ113" s="16"/>
      <c r="AR113" s="16"/>
      <c r="AS113" s="16"/>
      <c r="AT113" s="16"/>
      <c r="AU113" s="16"/>
      <c r="AV113" s="31"/>
      <c r="AW113" s="31"/>
      <c r="AX113" s="6"/>
      <c r="AY113" s="6"/>
      <c r="AZ113" s="6"/>
      <c r="BA113" s="6"/>
      <c r="BB113" s="6"/>
      <c r="BC113" s="6"/>
      <c r="BD113" s="6"/>
    </row>
    <row r="114" spans="1:56" ht="20.25" customHeight="1">
      <c r="A114" s="6"/>
      <c r="B114" s="16" t="s">
        <v>120</v>
      </c>
      <c r="C114" s="16"/>
      <c r="D114" s="16"/>
      <c r="E114" s="16"/>
      <c r="F114" s="16"/>
      <c r="G114" s="16"/>
      <c r="H114" s="16"/>
      <c r="I114" s="16"/>
      <c r="J114" s="16"/>
      <c r="K114" s="16"/>
      <c r="L114" s="29"/>
      <c r="M114" s="16"/>
      <c r="N114" s="16"/>
      <c r="O114" s="16"/>
      <c r="P114" s="16"/>
      <c r="Q114" s="16"/>
      <c r="R114" s="16"/>
      <c r="S114" s="16"/>
      <c r="T114" s="16" t="s">
        <v>84</v>
      </c>
      <c r="U114" s="16"/>
      <c r="V114" s="16"/>
      <c r="W114" s="16"/>
      <c r="X114" s="16"/>
      <c r="Y114" s="16"/>
      <c r="Z114" s="129"/>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row>
    <row r="115" spans="1:56" ht="20.25" customHeight="1">
      <c r="A115" s="6"/>
      <c r="B115" s="16"/>
      <c r="C115" s="26" t="s">
        <v>51</v>
      </c>
      <c r="D115" s="26"/>
      <c r="E115" s="26" t="s">
        <v>54</v>
      </c>
      <c r="F115" s="26"/>
      <c r="G115" s="26"/>
      <c r="H115" s="26"/>
      <c r="I115" s="16"/>
      <c r="J115" s="72" t="s">
        <v>57</v>
      </c>
      <c r="K115" s="72"/>
      <c r="L115" s="72"/>
      <c r="M115" s="72"/>
      <c r="N115" s="31"/>
      <c r="O115" s="31"/>
      <c r="P115" s="111" t="s">
        <v>52</v>
      </c>
      <c r="Q115" s="111"/>
      <c r="R115" s="16"/>
      <c r="S115" s="16"/>
      <c r="T115" s="28" t="s">
        <v>20</v>
      </c>
      <c r="U115" s="42"/>
      <c r="V115" s="28" t="s">
        <v>18</v>
      </c>
      <c r="W115" s="44"/>
      <c r="X115" s="44"/>
      <c r="Y115" s="42"/>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7"/>
      <c r="D116" s="27"/>
      <c r="E116" s="27" t="s">
        <v>38</v>
      </c>
      <c r="F116" s="27"/>
      <c r="G116" s="27" t="s">
        <v>55</v>
      </c>
      <c r="H116" s="27"/>
      <c r="I116" s="16"/>
      <c r="J116" s="27" t="s">
        <v>38</v>
      </c>
      <c r="K116" s="27"/>
      <c r="L116" s="27" t="s">
        <v>55</v>
      </c>
      <c r="M116" s="27"/>
      <c r="N116" s="31"/>
      <c r="O116" s="31"/>
      <c r="P116" s="111" t="s">
        <v>15</v>
      </c>
      <c r="Q116" s="111"/>
      <c r="R116" s="16"/>
      <c r="S116" s="16"/>
      <c r="T116" s="28" t="s">
        <v>12</v>
      </c>
      <c r="U116" s="42"/>
      <c r="V116" s="28" t="s">
        <v>0</v>
      </c>
      <c r="W116" s="44"/>
      <c r="X116" s="44"/>
      <c r="Y116" s="42"/>
      <c r="Z116" s="147"/>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8" t="s">
        <v>12</v>
      </c>
      <c r="D117" s="42"/>
      <c r="E117" s="52">
        <f>SUMIFS($AU$13:$AV$112,$C$13:$D$112,"看護職員",$E$13:$F$112,"A")</f>
        <v>0</v>
      </c>
      <c r="F117" s="57"/>
      <c r="G117" s="52">
        <f>SUMIFS($AW$13:$AX$112,$C$13:$D$112,"看護職員",$E$13:$F$112,"A")</f>
        <v>0</v>
      </c>
      <c r="H117" s="57"/>
      <c r="I117" s="67"/>
      <c r="J117" s="73">
        <v>0</v>
      </c>
      <c r="K117" s="81"/>
      <c r="L117" s="73">
        <v>0</v>
      </c>
      <c r="M117" s="81"/>
      <c r="N117" s="93"/>
      <c r="O117" s="93"/>
      <c r="P117" s="73">
        <v>0</v>
      </c>
      <c r="Q117" s="81"/>
      <c r="R117" s="16"/>
      <c r="S117" s="16"/>
      <c r="T117" s="28" t="s">
        <v>2</v>
      </c>
      <c r="U117" s="42"/>
      <c r="V117" s="28" t="s">
        <v>41</v>
      </c>
      <c r="W117" s="44"/>
      <c r="X117" s="44"/>
      <c r="Y117" s="42"/>
      <c r="Z117" s="128"/>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2</v>
      </c>
      <c r="D118" s="42"/>
      <c r="E118" s="52">
        <f>SUMIFS($AU$13:$AV$112,$C$13:$D$112,"看護職員",$E$13:$F$112,"B")</f>
        <v>0</v>
      </c>
      <c r="F118" s="57"/>
      <c r="G118" s="52">
        <f>SUMIFS($AW$13:$AX$112,$C$13:$D$112,"看護職員",$E$13:$F$112,"B")</f>
        <v>0</v>
      </c>
      <c r="H118" s="57"/>
      <c r="I118" s="67"/>
      <c r="J118" s="73">
        <v>0</v>
      </c>
      <c r="K118" s="81"/>
      <c r="L118" s="73">
        <v>0</v>
      </c>
      <c r="M118" s="81"/>
      <c r="N118" s="93"/>
      <c r="O118" s="93"/>
      <c r="P118" s="73">
        <v>0</v>
      </c>
      <c r="Q118" s="81"/>
      <c r="R118" s="16"/>
      <c r="S118" s="16"/>
      <c r="T118" s="28" t="s">
        <v>11</v>
      </c>
      <c r="U118" s="42"/>
      <c r="V118" s="28" t="s">
        <v>65</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11</v>
      </c>
      <c r="D119" s="42"/>
      <c r="E119" s="52">
        <f>SUMIFS($AU$13:$AV$112,$C$13:$D$112,"看護職員",$E$13:$F$112,"C")</f>
        <v>0</v>
      </c>
      <c r="F119" s="57"/>
      <c r="G119" s="52">
        <f>SUMIFS($AW$13:$AX$112,$C$13:$D$112,"看護職員",$E$13:$F$112,"C")</f>
        <v>0</v>
      </c>
      <c r="H119" s="57"/>
      <c r="I119" s="67"/>
      <c r="J119" s="73">
        <v>0</v>
      </c>
      <c r="K119" s="81"/>
      <c r="L119" s="73">
        <v>0</v>
      </c>
      <c r="M119" s="81"/>
      <c r="N119" s="93"/>
      <c r="O119" s="93"/>
      <c r="P119" s="52" t="s">
        <v>46</v>
      </c>
      <c r="Q119" s="57"/>
      <c r="R119" s="16"/>
      <c r="S119" s="16"/>
      <c r="T119" s="28" t="s">
        <v>14</v>
      </c>
      <c r="U119" s="42"/>
      <c r="V119" s="28" t="s">
        <v>26</v>
      </c>
      <c r="W119" s="44"/>
      <c r="X119" s="44"/>
      <c r="Y119" s="42"/>
      <c r="Z119" s="14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14</v>
      </c>
      <c r="D120" s="42"/>
      <c r="E120" s="52">
        <f>SUMIFS($AU$13:$AV$112,$C$13:$D$112,"看護職員",$E$13:$F$112,"D")</f>
        <v>0</v>
      </c>
      <c r="F120" s="57"/>
      <c r="G120" s="52">
        <f>SUMIFS($AW$13:$AX$112,$C$13:$D$112,"看護職員",$E$13:$F$112,"D")</f>
        <v>0</v>
      </c>
      <c r="H120" s="57"/>
      <c r="I120" s="67"/>
      <c r="J120" s="73">
        <v>0</v>
      </c>
      <c r="K120" s="81"/>
      <c r="L120" s="73">
        <v>0</v>
      </c>
      <c r="M120" s="81"/>
      <c r="N120" s="93"/>
      <c r="O120" s="93"/>
      <c r="P120" s="52" t="s">
        <v>46</v>
      </c>
      <c r="Q120" s="57"/>
      <c r="R120" s="16"/>
      <c r="S120" s="16"/>
      <c r="T120" s="16"/>
      <c r="U120" s="128"/>
      <c r="V120" s="128"/>
      <c r="W120" s="141"/>
      <c r="X120" s="141"/>
      <c r="Y120" s="144"/>
      <c r="Z120" s="144"/>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16</v>
      </c>
      <c r="D121" s="42"/>
      <c r="E121" s="52">
        <f>SUM(E117:F120)</f>
        <v>0</v>
      </c>
      <c r="F121" s="57"/>
      <c r="G121" s="52">
        <f>SUM(G117:H120)</f>
        <v>0</v>
      </c>
      <c r="H121" s="57"/>
      <c r="I121" s="67"/>
      <c r="J121" s="52">
        <f>SUM(J117:K120)</f>
        <v>0</v>
      </c>
      <c r="K121" s="57"/>
      <c r="L121" s="52">
        <f>SUM(L117:M120)</f>
        <v>0</v>
      </c>
      <c r="M121" s="57"/>
      <c r="N121" s="93"/>
      <c r="O121" s="93"/>
      <c r="P121" s="52">
        <f>SUM(P117:Q118)</f>
        <v>0</v>
      </c>
      <c r="Q121" s="57"/>
      <c r="R121" s="16"/>
      <c r="S121" s="16"/>
      <c r="T121" s="16"/>
      <c r="U121" s="128"/>
      <c r="V121" s="128"/>
      <c r="W121" s="141"/>
      <c r="X121" s="141"/>
      <c r="Y121" s="145"/>
      <c r="Z121" s="145"/>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16"/>
      <c r="D122" s="16"/>
      <c r="E122" s="16"/>
      <c r="F122" s="16"/>
      <c r="G122" s="16"/>
      <c r="H122" s="16"/>
      <c r="I122" s="16"/>
      <c r="J122" s="16"/>
      <c r="K122" s="16"/>
      <c r="L122" s="29"/>
      <c r="M122" s="16"/>
      <c r="N122" s="16"/>
      <c r="O122" s="16"/>
      <c r="P122" s="16"/>
      <c r="Q122" s="16"/>
      <c r="R122" s="16"/>
      <c r="S122" s="16"/>
      <c r="T122" s="16"/>
      <c r="U122" s="129"/>
      <c r="V122" s="129"/>
      <c r="W122" s="129"/>
      <c r="X122" s="129"/>
      <c r="Y122" s="129"/>
      <c r="Z122" s="129"/>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29" t="s">
        <v>59</v>
      </c>
      <c r="D123" s="16"/>
      <c r="E123" s="16"/>
      <c r="F123" s="16"/>
      <c r="G123" s="16"/>
      <c r="H123" s="16"/>
      <c r="I123" s="68" t="s">
        <v>102</v>
      </c>
      <c r="J123" s="74" t="s">
        <v>103</v>
      </c>
      <c r="K123" s="82"/>
      <c r="L123" s="88"/>
      <c r="M123" s="68"/>
      <c r="N123" s="16"/>
      <c r="O123" s="16"/>
      <c r="P123" s="16"/>
      <c r="Q123" s="16"/>
      <c r="R123" s="16"/>
      <c r="S123" s="16"/>
      <c r="T123" s="16"/>
      <c r="U123" s="130"/>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16" t="s">
        <v>47</v>
      </c>
      <c r="D124" s="16"/>
      <c r="E124" s="16"/>
      <c r="F124" s="16"/>
      <c r="G124" s="16"/>
      <c r="H124" s="16" t="s">
        <v>56</v>
      </c>
      <c r="I124" s="16"/>
      <c r="J124" s="16"/>
      <c r="K124" s="16"/>
      <c r="L124" s="29"/>
      <c r="M124" s="16"/>
      <c r="N124" s="16"/>
      <c r="O124" s="16"/>
      <c r="P124" s="16"/>
      <c r="Q124" s="16"/>
      <c r="R124" s="16"/>
      <c r="S124" s="16"/>
      <c r="T124" s="16"/>
      <c r="U124" s="129"/>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tr">
        <f>IF($J$123="週","対象時間数（週平均）","対象時間数（当月合計）")</f>
        <v>対象時間数（週平均）</v>
      </c>
      <c r="D125" s="16"/>
      <c r="E125" s="16"/>
      <c r="F125" s="16"/>
      <c r="G125" s="16"/>
      <c r="H125" s="16" t="str">
        <f>IF($J$123="週","週に勤務すべき時間数","当月に勤務すべき時間数")</f>
        <v>週に勤務すべき時間数</v>
      </c>
      <c r="I125" s="16"/>
      <c r="J125" s="16"/>
      <c r="K125" s="16"/>
      <c r="L125" s="29"/>
      <c r="M125" s="27" t="s">
        <v>37</v>
      </c>
      <c r="N125" s="27"/>
      <c r="O125" s="27"/>
      <c r="P125" s="27"/>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30">
        <f>IF($J$123="週",L121,J121)</f>
        <v>0</v>
      </c>
      <c r="D126" s="43"/>
      <c r="E126" s="43"/>
      <c r="F126" s="58"/>
      <c r="G126" s="26" t="s">
        <v>31</v>
      </c>
      <c r="H126" s="28">
        <f>IF($J$123="週",$AV$5,$AZ$5)</f>
        <v>40</v>
      </c>
      <c r="I126" s="44"/>
      <c r="J126" s="44"/>
      <c r="K126" s="42"/>
      <c r="L126" s="26" t="s">
        <v>5</v>
      </c>
      <c r="M126" s="65">
        <f>ROUNDDOWN(C126/H126,1)</f>
        <v>0</v>
      </c>
      <c r="N126" s="69"/>
      <c r="O126" s="69"/>
      <c r="P126" s="83"/>
      <c r="Q126" s="16"/>
      <c r="R126" s="16"/>
      <c r="S126" s="16"/>
      <c r="T126" s="16"/>
      <c r="U126" s="131"/>
      <c r="V126" s="131"/>
      <c r="W126" s="131"/>
      <c r="X126" s="131"/>
      <c r="Y126" s="128"/>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16"/>
      <c r="D127" s="16"/>
      <c r="E127" s="16"/>
      <c r="F127" s="16"/>
      <c r="G127" s="16"/>
      <c r="H127" s="16"/>
      <c r="I127" s="16"/>
      <c r="J127" s="16"/>
      <c r="K127" s="16"/>
      <c r="L127" s="29"/>
      <c r="M127" s="16" t="s">
        <v>85</v>
      </c>
      <c r="N127" s="16"/>
      <c r="O127" s="16"/>
      <c r="P127" s="16"/>
      <c r="Q127" s="16"/>
      <c r="R127" s="16"/>
      <c r="S127" s="16"/>
      <c r="T127" s="16"/>
      <c r="U127" s="129"/>
      <c r="V127" s="129"/>
      <c r="W127" s="129"/>
      <c r="X127" s="129"/>
      <c r="Y127" s="129"/>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t="s">
        <v>62</v>
      </c>
      <c r="D128" s="16"/>
      <c r="E128" s="16"/>
      <c r="F128" s="16"/>
      <c r="G128" s="16"/>
      <c r="H128" s="16"/>
      <c r="I128" s="16"/>
      <c r="J128" s="16"/>
      <c r="K128" s="16"/>
      <c r="L128" s="29"/>
      <c r="M128" s="16"/>
      <c r="N128" s="16"/>
      <c r="O128" s="16"/>
      <c r="P128" s="16"/>
      <c r="Q128" s="16"/>
      <c r="R128" s="16"/>
      <c r="S128" s="16"/>
      <c r="T128" s="16"/>
      <c r="U128" s="16"/>
      <c r="V128" s="139"/>
      <c r="W128" s="142"/>
      <c r="X128" s="142"/>
      <c r="Y128" s="16"/>
      <c r="Z128" s="1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52</v>
      </c>
      <c r="D129" s="16"/>
      <c r="E129" s="16"/>
      <c r="F129" s="16"/>
      <c r="G129" s="16"/>
      <c r="H129" s="16"/>
      <c r="I129" s="16"/>
      <c r="J129" s="16"/>
      <c r="K129" s="16"/>
      <c r="L129" s="29"/>
      <c r="M129" s="26"/>
      <c r="N129" s="26"/>
      <c r="O129" s="26"/>
      <c r="P129" s="2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31" t="s">
        <v>58</v>
      </c>
      <c r="D130" s="31"/>
      <c r="E130" s="31"/>
      <c r="F130" s="31"/>
      <c r="G130" s="31"/>
      <c r="H130" s="16" t="s">
        <v>61</v>
      </c>
      <c r="I130" s="31"/>
      <c r="J130" s="31"/>
      <c r="K130" s="31"/>
      <c r="L130" s="31"/>
      <c r="M130" s="27" t="s">
        <v>16</v>
      </c>
      <c r="N130" s="27"/>
      <c r="O130" s="27"/>
      <c r="P130" s="27"/>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28">
        <f>P121</f>
        <v>0</v>
      </c>
      <c r="D131" s="44"/>
      <c r="E131" s="44"/>
      <c r="F131" s="42"/>
      <c r="G131" s="26" t="s">
        <v>93</v>
      </c>
      <c r="H131" s="65">
        <f>M126</f>
        <v>0</v>
      </c>
      <c r="I131" s="69"/>
      <c r="J131" s="69"/>
      <c r="K131" s="83"/>
      <c r="L131" s="26" t="s">
        <v>5</v>
      </c>
      <c r="M131" s="92">
        <f>ROUNDDOWN(C131+H131,1)</f>
        <v>0</v>
      </c>
      <c r="N131" s="94"/>
      <c r="O131" s="94"/>
      <c r="P131" s="112"/>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16"/>
      <c r="D132" s="16"/>
      <c r="E132" s="16"/>
      <c r="F132" s="16"/>
      <c r="G132" s="16"/>
      <c r="H132" s="16"/>
      <c r="I132" s="16"/>
      <c r="J132" s="16"/>
      <c r="K132" s="16"/>
      <c r="L132" s="16"/>
      <c r="M132" s="16"/>
      <c r="N132" s="29"/>
      <c r="O132" s="16"/>
      <c r="P132" s="16"/>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C133" s="32"/>
      <c r="D133" s="32"/>
      <c r="E133" s="7"/>
      <c r="F133" s="7"/>
      <c r="G133" s="7"/>
      <c r="H133" s="7"/>
      <c r="I133" s="7"/>
      <c r="J133" s="7"/>
      <c r="K133" s="7"/>
      <c r="L133" s="7"/>
      <c r="M133" s="7"/>
      <c r="N133" s="7"/>
      <c r="O133" s="7"/>
      <c r="P133" s="7"/>
      <c r="Q133" s="7"/>
      <c r="R133" s="7"/>
      <c r="S133" s="7"/>
      <c r="T133" s="32"/>
      <c r="U133" s="7"/>
      <c r="V133" s="7"/>
      <c r="W133" s="7"/>
      <c r="X133" s="7"/>
      <c r="Y133" s="7"/>
      <c r="Z133" s="7"/>
      <c r="AA133" s="7"/>
      <c r="AB133" s="7"/>
      <c r="AC133" s="7"/>
      <c r="AD133" s="7"/>
      <c r="AE133" s="7"/>
      <c r="AF133" s="7"/>
      <c r="AJ133" s="33"/>
      <c r="AK133" s="132"/>
      <c r="AL133" s="132"/>
      <c r="AM133" s="7"/>
      <c r="AN133" s="7"/>
      <c r="AO133" s="7"/>
      <c r="AP133" s="7"/>
      <c r="AQ133" s="7"/>
      <c r="AR133" s="7"/>
      <c r="AS133" s="7"/>
      <c r="AT133" s="7"/>
      <c r="AU133" s="7"/>
      <c r="AV133" s="7"/>
      <c r="AW133" s="7"/>
      <c r="AX133" s="7"/>
      <c r="AY133" s="7"/>
      <c r="AZ133" s="7"/>
      <c r="BA133" s="7"/>
      <c r="BB133" s="7"/>
      <c r="BC133" s="7"/>
      <c r="BD133" s="7"/>
      <c r="BE133" s="132"/>
    </row>
    <row r="134" spans="1:58" ht="20.25" customHeight="1">
      <c r="A134" s="7"/>
      <c r="B134" s="7"/>
      <c r="C134" s="32"/>
      <c r="D134" s="32"/>
      <c r="E134" s="7"/>
      <c r="F134" s="7"/>
      <c r="G134" s="7"/>
      <c r="H134" s="7"/>
      <c r="I134" s="7"/>
      <c r="J134" s="7"/>
      <c r="K134" s="7"/>
      <c r="L134" s="7"/>
      <c r="M134" s="7"/>
      <c r="N134" s="7"/>
      <c r="O134" s="7"/>
      <c r="P134" s="7"/>
      <c r="Q134" s="7"/>
      <c r="R134" s="7"/>
      <c r="S134" s="7"/>
      <c r="T134" s="7"/>
      <c r="U134" s="32"/>
      <c r="V134" s="7"/>
      <c r="W134" s="7"/>
      <c r="X134" s="7"/>
      <c r="Y134" s="7"/>
      <c r="Z134" s="7"/>
      <c r="AA134" s="7"/>
      <c r="AB134" s="7"/>
      <c r="AC134" s="7"/>
      <c r="AD134" s="7"/>
      <c r="AE134" s="7"/>
      <c r="AF134" s="7"/>
      <c r="AG134" s="7"/>
      <c r="AK134" s="33"/>
      <c r="AL134" s="132"/>
      <c r="AM134" s="132"/>
      <c r="AN134" s="7"/>
      <c r="AO134" s="7"/>
      <c r="AP134" s="7"/>
      <c r="AQ134" s="7"/>
      <c r="AR134" s="7"/>
      <c r="AS134" s="7"/>
      <c r="AT134" s="7"/>
      <c r="AU134" s="7"/>
      <c r="AV134" s="7"/>
      <c r="AW134" s="7"/>
      <c r="AX134" s="7"/>
      <c r="AY134" s="7"/>
      <c r="AZ134" s="7"/>
      <c r="BA134" s="7"/>
      <c r="BB134" s="7"/>
      <c r="BC134" s="7"/>
      <c r="BD134" s="7"/>
      <c r="BE134" s="7"/>
      <c r="BF134" s="132"/>
    </row>
    <row r="135" spans="1:58" ht="20.25" customHeight="1">
      <c r="A135" s="7"/>
      <c r="B135" s="7"/>
      <c r="C135" s="7"/>
      <c r="D135" s="32"/>
      <c r="E135" s="7"/>
      <c r="F135" s="7"/>
      <c r="G135" s="7"/>
      <c r="H135" s="7"/>
      <c r="I135" s="7"/>
      <c r="J135" s="7"/>
      <c r="K135" s="7"/>
      <c r="L135" s="7"/>
      <c r="M135" s="7"/>
      <c r="N135" s="7"/>
      <c r="O135" s="7"/>
      <c r="P135" s="7"/>
      <c r="Q135" s="7"/>
      <c r="R135" s="7"/>
      <c r="S135" s="7"/>
      <c r="T135" s="7"/>
      <c r="U135" s="32"/>
      <c r="V135" s="7"/>
      <c r="W135" s="7"/>
      <c r="X135" s="7"/>
      <c r="Y135" s="7"/>
      <c r="Z135" s="7"/>
      <c r="AA135" s="7"/>
      <c r="AB135" s="7"/>
      <c r="AC135" s="7"/>
      <c r="AD135" s="7"/>
      <c r="AE135" s="7"/>
      <c r="AF135" s="7"/>
      <c r="AG135" s="7"/>
      <c r="AK135" s="33"/>
      <c r="AL135" s="132"/>
      <c r="AM135" s="132"/>
      <c r="AN135" s="7"/>
      <c r="AO135" s="7"/>
      <c r="AP135" s="7"/>
      <c r="AQ135" s="7"/>
      <c r="AR135" s="7"/>
      <c r="AS135" s="7"/>
      <c r="AT135" s="7"/>
      <c r="AU135" s="7"/>
      <c r="AV135" s="7"/>
      <c r="AW135" s="7"/>
      <c r="AX135" s="7"/>
      <c r="AY135" s="7"/>
      <c r="AZ135" s="7"/>
      <c r="BA135" s="7"/>
      <c r="BB135" s="7"/>
      <c r="BC135" s="7"/>
      <c r="BD135" s="7"/>
      <c r="BE135" s="7"/>
      <c r="BF135" s="132"/>
    </row>
    <row r="136" spans="1:58" ht="20.25" customHeight="1">
      <c r="A136" s="7"/>
      <c r="B136" s="7"/>
      <c r="C136" s="32"/>
      <c r="D136" s="32"/>
      <c r="E136" s="7"/>
      <c r="F136" s="7"/>
      <c r="G136" s="7"/>
      <c r="H136" s="7"/>
      <c r="I136" s="7"/>
      <c r="J136" s="7"/>
      <c r="K136" s="7"/>
      <c r="L136" s="7"/>
      <c r="M136" s="7"/>
      <c r="N136" s="7"/>
      <c r="O136" s="7"/>
      <c r="P136" s="7"/>
      <c r="Q136" s="7"/>
      <c r="R136" s="7"/>
      <c r="S136" s="7"/>
      <c r="T136" s="7"/>
      <c r="U136" s="32"/>
      <c r="V136" s="7"/>
      <c r="W136" s="7"/>
      <c r="X136" s="7"/>
      <c r="Y136" s="7"/>
      <c r="Z136" s="7"/>
      <c r="AA136" s="7"/>
      <c r="AB136" s="7"/>
      <c r="AC136" s="7"/>
      <c r="AD136" s="7"/>
      <c r="AE136" s="7"/>
      <c r="AF136" s="7"/>
      <c r="AG136" s="7"/>
      <c r="AK136" s="33"/>
      <c r="AL136" s="132"/>
      <c r="AM136" s="132"/>
      <c r="AN136" s="7"/>
      <c r="AO136" s="7"/>
      <c r="AP136" s="7"/>
      <c r="AQ136" s="7"/>
      <c r="AR136" s="7"/>
      <c r="AS136" s="7"/>
      <c r="AT136" s="7"/>
      <c r="AU136" s="7"/>
      <c r="AV136" s="7"/>
      <c r="AW136" s="7"/>
      <c r="AX136" s="7"/>
      <c r="AY136" s="7"/>
      <c r="AZ136" s="7"/>
      <c r="BA136" s="7"/>
      <c r="BB136" s="7"/>
      <c r="BC136" s="7"/>
      <c r="BD136" s="7"/>
      <c r="BE136" s="7"/>
      <c r="BF136" s="132"/>
    </row>
    <row r="137" spans="1:58" ht="20.25" customHeight="1">
      <c r="C137" s="33"/>
      <c r="D137" s="33"/>
      <c r="E137" s="33"/>
      <c r="F137" s="33"/>
      <c r="G137" s="33"/>
      <c r="H137" s="33"/>
      <c r="I137" s="33"/>
      <c r="J137" s="33"/>
      <c r="K137" s="33"/>
      <c r="L137" s="33"/>
      <c r="M137" s="33"/>
      <c r="N137" s="33"/>
      <c r="O137" s="33"/>
      <c r="P137" s="33"/>
      <c r="Q137" s="33"/>
      <c r="R137" s="33"/>
      <c r="S137" s="33"/>
      <c r="T137" s="33"/>
      <c r="U137" s="132"/>
      <c r="V137" s="132"/>
      <c r="W137" s="33"/>
      <c r="X137" s="33"/>
      <c r="Y137" s="33"/>
      <c r="Z137" s="33"/>
      <c r="AA137" s="33"/>
      <c r="AB137" s="33"/>
      <c r="AC137" s="33"/>
      <c r="AD137" s="33"/>
      <c r="AE137" s="33"/>
      <c r="AF137" s="33"/>
      <c r="AG137" s="33"/>
      <c r="AH137" s="33"/>
      <c r="AI137" s="33"/>
      <c r="AJ137" s="33"/>
      <c r="AK137" s="33"/>
      <c r="AL137" s="132"/>
      <c r="AM137" s="132"/>
      <c r="AN137" s="7"/>
      <c r="AO137" s="7"/>
      <c r="AP137" s="7"/>
      <c r="AQ137" s="7"/>
      <c r="AR137" s="7"/>
      <c r="AS137" s="7"/>
      <c r="AT137" s="7"/>
      <c r="AU137" s="7"/>
      <c r="AV137" s="7"/>
      <c r="AW137" s="7"/>
      <c r="AX137" s="7"/>
      <c r="AY137" s="7"/>
      <c r="AZ137" s="7"/>
      <c r="BA137" s="7"/>
      <c r="BB137" s="7"/>
      <c r="BC137" s="7"/>
      <c r="BD137" s="7"/>
      <c r="BE137" s="7"/>
      <c r="BF137" s="132"/>
    </row>
    <row r="138" spans="1:58" ht="20.25" customHeight="1">
      <c r="C138" s="33"/>
      <c r="D138" s="33"/>
      <c r="E138" s="33"/>
      <c r="F138" s="33"/>
      <c r="G138" s="33"/>
      <c r="H138" s="33"/>
      <c r="I138" s="33"/>
      <c r="J138" s="33"/>
      <c r="K138" s="33"/>
      <c r="L138" s="33"/>
      <c r="M138" s="33"/>
      <c r="N138" s="33"/>
      <c r="O138" s="33"/>
      <c r="P138" s="33"/>
      <c r="Q138" s="33"/>
      <c r="R138" s="33"/>
      <c r="S138" s="33"/>
      <c r="T138" s="33"/>
      <c r="U138" s="132"/>
      <c r="V138" s="132"/>
      <c r="W138" s="33"/>
      <c r="X138" s="33"/>
      <c r="Y138" s="33"/>
      <c r="Z138" s="33"/>
      <c r="AA138" s="33"/>
      <c r="AB138" s="33"/>
      <c r="AC138" s="33"/>
      <c r="AD138" s="33"/>
      <c r="AE138" s="33"/>
      <c r="AF138" s="33"/>
      <c r="AG138" s="33"/>
      <c r="AH138" s="33"/>
      <c r="AI138" s="33"/>
      <c r="AJ138" s="33"/>
      <c r="AK138" s="33"/>
      <c r="AL138" s="132"/>
      <c r="AM138" s="132"/>
      <c r="AN138" s="7"/>
      <c r="AO138" s="7"/>
      <c r="AP138" s="7"/>
      <c r="AQ138" s="7"/>
      <c r="AR138" s="7"/>
      <c r="AS138" s="7"/>
      <c r="AT138" s="7"/>
      <c r="AU138" s="7"/>
      <c r="AV138" s="7"/>
      <c r="AW138" s="7"/>
      <c r="AX138" s="7"/>
      <c r="AY138" s="7"/>
      <c r="AZ138" s="7"/>
      <c r="BA138" s="7"/>
      <c r="BB138" s="7"/>
      <c r="BC138" s="7"/>
      <c r="BD138" s="7"/>
      <c r="BE138" s="7"/>
      <c r="BF138" s="132"/>
    </row>
  </sheetData>
  <mergeCells count="785">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E115:H115"/>
    <mergeCell ref="J115:M115"/>
    <mergeCell ref="T115:U115"/>
    <mergeCell ref="V115:Y115"/>
    <mergeCell ref="E116:F116"/>
    <mergeCell ref="G116:H116"/>
    <mergeCell ref="J116:K116"/>
    <mergeCell ref="L116:M116"/>
    <mergeCell ref="T116:U116"/>
    <mergeCell ref="V116:Y116"/>
    <mergeCell ref="C117:D117"/>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U120:V120"/>
    <mergeCell ref="W120:X120"/>
    <mergeCell ref="C121:D121"/>
    <mergeCell ref="E121:F121"/>
    <mergeCell ref="G121:H121"/>
    <mergeCell ref="J121:K121"/>
    <mergeCell ref="L121:M121"/>
    <mergeCell ref="P121:Q121"/>
    <mergeCell ref="U121:V121"/>
    <mergeCell ref="W121:X121"/>
    <mergeCell ref="J123:K123"/>
    <mergeCell ref="M125:P125"/>
    <mergeCell ref="C126:F126"/>
    <mergeCell ref="H126:K126"/>
    <mergeCell ref="M126:P126"/>
    <mergeCell ref="U126:X126"/>
    <mergeCell ref="M130:P130"/>
    <mergeCell ref="C131:F131"/>
    <mergeCell ref="H131:K131"/>
    <mergeCell ref="M131:P131"/>
    <mergeCell ref="B8:B12"/>
    <mergeCell ref="C8:D12"/>
    <mergeCell ref="E8:F12"/>
    <mergeCell ref="G8:K12"/>
    <mergeCell ref="L8:O12"/>
    <mergeCell ref="AU8:AV12"/>
    <mergeCell ref="AW8:AX12"/>
    <mergeCell ref="AY8:BD12"/>
    <mergeCell ref="C115:D116"/>
  </mergeCells>
  <phoneticPr fontId="1"/>
  <conditionalFormatting sqref="P13:AX112">
    <cfRule type="expression" dxfId="5" priority="9">
      <formula>INDIRECT(ADDRESS(ROW(),COLUMN()))=TRUNC(INDIRECT(ADDRESS(ROW(),COLUMN())))</formula>
    </cfRule>
  </conditionalFormatting>
  <conditionalFormatting sqref="E117:Q121">
    <cfRule type="expression" dxfId="4" priority="2">
      <formula>INDIRECT(ADDRESS(ROW(),COLUMN()))=TRUNC(INDIRECT(ADDRESS(ROW(),COLUMN())))</formula>
    </cfRule>
  </conditionalFormatting>
  <conditionalFormatting sqref="C126:F126">
    <cfRule type="expression" dxfId="3" priority="1">
      <formula>INDIRECT(ADDRESS(ROW(),COLUMN()))=TRUNC(INDIRECT(ADDRESS(ROW(),COLUMN())))</formula>
    </cfRule>
  </conditionalFormatting>
  <dataValidations count="7">
    <dataValidation type="list" allowBlank="1" showDropDown="0" showInputMessage="1" showErrorMessage="1" sqref="AZ3">
      <formula1>"４週,暦月"</formula1>
    </dataValidation>
    <dataValidation type="list" allowBlank="1" showDropDown="0" showInputMessage="1" showErrorMessage="1" sqref="J123:K123">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112">
      <formula1>職種</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112">
      <formula1>"A, B, C, D"</formula1>
    </dataValidation>
  </dataValidations>
  <printOptions horizontalCentered="1"/>
  <pageMargins left="0.23622047244094488" right="0.23622047244094488" top="0.43307086614173218" bottom="0.27559055118110237" header="0.31496062992125984" footer="0.31496062992125984"/>
  <pageSetup paperSize="9" scale="39" fitToWidth="1" fitToHeight="0" orientation="landscape" usePrinterDefaults="1" r:id="rId1"/>
  <headerFooter>
    <oddFooter>&amp;R&amp;16&amp;P/&amp;N</oddFooter>
  </headerFooter>
  <rowBreaks count="1" manualBreakCount="1">
    <brk id="93"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F56"/>
  <sheetViews>
    <sheetView showGridLines="0" view="pageBreakPreview" zoomScaleNormal="55" zoomScaleSheetLayoutView="100" workbookViewId="0">
      <selection activeCell="AM1" sqref="AM1:BA1"/>
    </sheetView>
  </sheetViews>
  <sheetFormatPr defaultColWidth="4.5" defaultRowHeight="20.25" customHeight="1"/>
  <cols>
    <col min="1" max="1" width="1.3984375" style="199" customWidth="1"/>
    <col min="2" max="56" width="5.59765625" style="199" customWidth="1"/>
    <col min="57" max="16384" width="4.5" style="199"/>
  </cols>
  <sheetData>
    <row r="1" spans="1:57" s="200" customFormat="1" ht="20.25" customHeight="1">
      <c r="A1" s="4"/>
      <c r="B1" s="4"/>
      <c r="C1" s="17" t="s">
        <v>144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33</v>
      </c>
      <c r="AL1" s="66" t="s">
        <v>29</v>
      </c>
      <c r="AM1" s="153" t="s">
        <v>125</v>
      </c>
      <c r="AN1" s="153"/>
      <c r="AO1" s="153"/>
      <c r="AP1" s="153"/>
      <c r="AQ1" s="153"/>
      <c r="AR1" s="153"/>
      <c r="AS1" s="153"/>
      <c r="AT1" s="153"/>
      <c r="AU1" s="153"/>
      <c r="AV1" s="153"/>
      <c r="AW1" s="153"/>
      <c r="AX1" s="153"/>
      <c r="AY1" s="153"/>
      <c r="AZ1" s="153"/>
      <c r="BA1" s="153"/>
      <c r="BB1" s="152" t="s">
        <v>1</v>
      </c>
      <c r="BC1" s="4"/>
      <c r="BD1" s="4"/>
    </row>
    <row r="2" spans="1:57" s="201"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32</v>
      </c>
      <c r="AL2" s="66" t="s">
        <v>29</v>
      </c>
      <c r="AM2" s="126" t="s">
        <v>136</v>
      </c>
      <c r="AN2" s="126"/>
      <c r="AO2" s="126"/>
      <c r="AP2" s="126"/>
      <c r="AQ2" s="126"/>
      <c r="AR2" s="126"/>
      <c r="AS2" s="126"/>
      <c r="AT2" s="126"/>
      <c r="AU2" s="126"/>
      <c r="AV2" s="126"/>
      <c r="AW2" s="126"/>
      <c r="AX2" s="126"/>
      <c r="AY2" s="126"/>
      <c r="AZ2" s="126"/>
      <c r="BA2" s="126"/>
      <c r="BB2" s="152" t="s">
        <v>1</v>
      </c>
      <c r="BC2" s="66"/>
      <c r="BD2" s="66"/>
      <c r="BE2" s="209"/>
    </row>
    <row r="3" spans="1:57" s="201"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86</v>
      </c>
      <c r="AZ3" s="182" t="s">
        <v>112</v>
      </c>
      <c r="BA3" s="182"/>
      <c r="BB3" s="182"/>
      <c r="BC3" s="182"/>
      <c r="BD3" s="66"/>
      <c r="BE3" s="209"/>
    </row>
    <row r="4" spans="1:57" s="201"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105</v>
      </c>
      <c r="AZ4" s="182" t="s">
        <v>106</v>
      </c>
      <c r="BA4" s="182"/>
      <c r="BB4" s="182"/>
      <c r="BC4" s="182"/>
      <c r="BD4" s="66"/>
      <c r="BE4" s="209"/>
    </row>
    <row r="5" spans="1:57" s="201"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64</v>
      </c>
      <c r="AK5" s="151"/>
      <c r="AL5" s="151"/>
      <c r="AM5" s="151"/>
      <c r="AN5" s="151"/>
      <c r="AO5" s="151"/>
      <c r="AP5" s="151"/>
      <c r="AQ5" s="151"/>
      <c r="AR5" s="8"/>
      <c r="AS5" s="8"/>
      <c r="AT5" s="157"/>
      <c r="AU5" s="151"/>
      <c r="AV5" s="167">
        <v>40</v>
      </c>
      <c r="AW5" s="175"/>
      <c r="AX5" s="157" t="s">
        <v>40</v>
      </c>
      <c r="AY5" s="151"/>
      <c r="AZ5" s="207">
        <v>160</v>
      </c>
      <c r="BA5" s="208"/>
      <c r="BB5" s="157" t="s">
        <v>96</v>
      </c>
      <c r="BC5" s="151"/>
      <c r="BD5" s="5"/>
      <c r="BE5" s="209"/>
    </row>
    <row r="6" spans="1:57" s="201" customFormat="1" ht="20.25" customHeight="1">
      <c r="A6" s="5"/>
      <c r="B6" s="9"/>
      <c r="C6" s="9"/>
      <c r="D6" s="9"/>
      <c r="E6" s="9"/>
      <c r="F6" s="9"/>
      <c r="G6" s="9"/>
      <c r="H6" s="9"/>
      <c r="I6" s="9"/>
      <c r="J6" s="9"/>
      <c r="K6" s="77"/>
      <c r="L6" s="77"/>
      <c r="M6" s="77"/>
      <c r="N6" s="9"/>
      <c r="O6" s="95"/>
      <c r="P6" s="103"/>
      <c r="Q6" s="103"/>
      <c r="R6" s="121"/>
      <c r="S6" s="124"/>
      <c r="T6" s="5"/>
      <c r="U6" s="5"/>
      <c r="V6" s="5"/>
      <c r="W6" s="5"/>
      <c r="X6" s="5"/>
      <c r="Y6" s="5"/>
      <c r="Z6" s="146"/>
      <c r="AA6" s="146"/>
      <c r="AB6" s="127"/>
      <c r="AC6" s="127"/>
      <c r="AD6" s="31"/>
      <c r="AE6" s="4"/>
      <c r="AF6" s="4"/>
      <c r="AG6" s="4"/>
      <c r="AH6" s="5"/>
      <c r="AI6" s="5"/>
      <c r="AJ6" s="5"/>
      <c r="AK6" s="5"/>
      <c r="AL6" s="4"/>
      <c r="AM6" s="4"/>
      <c r="AN6" s="154"/>
      <c r="AO6" s="155"/>
      <c r="AP6" s="155"/>
      <c r="AQ6" s="156"/>
      <c r="AR6" s="156"/>
      <c r="AS6" s="156"/>
      <c r="AT6" s="156"/>
      <c r="AU6" s="156"/>
      <c r="AV6" s="156"/>
      <c r="AW6" s="151" t="s">
        <v>42</v>
      </c>
      <c r="AX6" s="151"/>
      <c r="AY6" s="151"/>
      <c r="AZ6" s="183">
        <f>DAY(EOMONTH(DATE(X2,AB2,1),0))</f>
        <v>30</v>
      </c>
      <c r="BA6" s="187"/>
      <c r="BB6" s="157" t="s">
        <v>24</v>
      </c>
      <c r="BC6" s="5"/>
      <c r="BD6" s="5"/>
      <c r="BE6" s="209"/>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8"/>
      <c r="BD7" s="188"/>
      <c r="BE7" s="210"/>
    </row>
    <row r="8" spans="1:57" ht="20.25" customHeight="1">
      <c r="A8" s="6"/>
      <c r="B8" s="10" t="s">
        <v>45</v>
      </c>
      <c r="C8" s="19" t="s">
        <v>73</v>
      </c>
      <c r="D8" s="35"/>
      <c r="E8" s="45" t="s">
        <v>74</v>
      </c>
      <c r="F8" s="35"/>
      <c r="G8" s="45" t="s">
        <v>75</v>
      </c>
      <c r="H8" s="19"/>
      <c r="I8" s="19"/>
      <c r="J8" s="19"/>
      <c r="K8" s="35"/>
      <c r="L8" s="45" t="s">
        <v>76</v>
      </c>
      <c r="M8" s="19"/>
      <c r="N8" s="19"/>
      <c r="O8" s="96"/>
      <c r="P8" s="104" t="s">
        <v>141</v>
      </c>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60" t="str">
        <f>IF(AZ3="４週","(9)1～4週目の勤務時間数合計","(9)1か月の勤務時間数合計")</f>
        <v>(9)1～4週目の勤務時間数合計</v>
      </c>
      <c r="AV8" s="168"/>
      <c r="AW8" s="160" t="s">
        <v>77</v>
      </c>
      <c r="AX8" s="168"/>
      <c r="AY8" s="177" t="s">
        <v>119</v>
      </c>
      <c r="AZ8" s="177"/>
      <c r="BA8" s="177"/>
      <c r="BB8" s="177"/>
      <c r="BC8" s="177"/>
      <c r="BD8" s="177"/>
    </row>
    <row r="9" spans="1:57" ht="20.25" customHeight="1">
      <c r="A9" s="6"/>
      <c r="B9" s="11"/>
      <c r="C9" s="20"/>
      <c r="D9" s="36"/>
      <c r="E9" s="46"/>
      <c r="F9" s="36"/>
      <c r="G9" s="46"/>
      <c r="H9" s="20"/>
      <c r="I9" s="20"/>
      <c r="J9" s="20"/>
      <c r="K9" s="36"/>
      <c r="L9" s="46"/>
      <c r="M9" s="20"/>
      <c r="N9" s="20"/>
      <c r="O9" s="97"/>
      <c r="P9" s="105" t="s">
        <v>8</v>
      </c>
      <c r="Q9" s="115"/>
      <c r="R9" s="115"/>
      <c r="S9" s="115"/>
      <c r="T9" s="115"/>
      <c r="U9" s="115"/>
      <c r="V9" s="133"/>
      <c r="W9" s="105" t="s">
        <v>23</v>
      </c>
      <c r="X9" s="115"/>
      <c r="Y9" s="115"/>
      <c r="Z9" s="115"/>
      <c r="AA9" s="115"/>
      <c r="AB9" s="115"/>
      <c r="AC9" s="133"/>
      <c r="AD9" s="105" t="s">
        <v>25</v>
      </c>
      <c r="AE9" s="115"/>
      <c r="AF9" s="115"/>
      <c r="AG9" s="115"/>
      <c r="AH9" s="115"/>
      <c r="AI9" s="115"/>
      <c r="AJ9" s="133"/>
      <c r="AK9" s="105" t="s">
        <v>19</v>
      </c>
      <c r="AL9" s="115"/>
      <c r="AM9" s="115"/>
      <c r="AN9" s="115"/>
      <c r="AO9" s="115"/>
      <c r="AP9" s="115"/>
      <c r="AQ9" s="133"/>
      <c r="AR9" s="105" t="s">
        <v>27</v>
      </c>
      <c r="AS9" s="115"/>
      <c r="AT9" s="133"/>
      <c r="AU9" s="161"/>
      <c r="AV9" s="169"/>
      <c r="AW9" s="161"/>
      <c r="AX9" s="169"/>
      <c r="AY9" s="177"/>
      <c r="AZ9" s="177"/>
      <c r="BA9" s="177"/>
      <c r="BB9" s="177"/>
      <c r="BC9" s="177"/>
      <c r="BD9" s="177"/>
    </row>
    <row r="10" spans="1:57" ht="20.25" customHeight="1">
      <c r="A10" s="6"/>
      <c r="B10" s="11"/>
      <c r="C10" s="20"/>
      <c r="D10" s="36"/>
      <c r="E10" s="46"/>
      <c r="F10" s="36"/>
      <c r="G10" s="46"/>
      <c r="H10" s="20"/>
      <c r="I10" s="20"/>
      <c r="J10" s="20"/>
      <c r="K10" s="36"/>
      <c r="L10" s="46"/>
      <c r="M10" s="20"/>
      <c r="N10" s="20"/>
      <c r="O10" s="97"/>
      <c r="P10" s="106">
        <f>DAY(DATE($X$2,$AB$2,1))</f>
        <v>1</v>
      </c>
      <c r="Q10" s="116">
        <f>DAY(DATE($X$2,$AB$2,2))</f>
        <v>2</v>
      </c>
      <c r="R10" s="116">
        <f>DAY(DATE($X$2,$AB$2,3))</f>
        <v>3</v>
      </c>
      <c r="S10" s="116">
        <f>DAY(DATE($X$2,$AB$2,4))</f>
        <v>4</v>
      </c>
      <c r="T10" s="116">
        <f>DAY(DATE($X$2,$AB$2,5))</f>
        <v>5</v>
      </c>
      <c r="U10" s="116">
        <f>DAY(DATE($X$2,$AB$2,6))</f>
        <v>6</v>
      </c>
      <c r="V10" s="134">
        <f>DAY(DATE($X$2,$AB$2,7))</f>
        <v>7</v>
      </c>
      <c r="W10" s="106">
        <f>DAY(DATE($X$2,$AB$2,8))</f>
        <v>8</v>
      </c>
      <c r="X10" s="116">
        <f>DAY(DATE($X$2,$AB$2,9))</f>
        <v>9</v>
      </c>
      <c r="Y10" s="116">
        <f>DAY(DATE($X$2,$AB$2,10))</f>
        <v>10</v>
      </c>
      <c r="Z10" s="116">
        <f>DAY(DATE($X$2,$AB$2,11))</f>
        <v>11</v>
      </c>
      <c r="AA10" s="116">
        <f>DAY(DATE($X$2,$AB$2,12))</f>
        <v>12</v>
      </c>
      <c r="AB10" s="116">
        <f>DAY(DATE($X$2,$AB$2,13))</f>
        <v>13</v>
      </c>
      <c r="AC10" s="134">
        <f>DAY(DATE($X$2,$AB$2,14))</f>
        <v>14</v>
      </c>
      <c r="AD10" s="106">
        <f>DAY(DATE($X$2,$AB$2,15))</f>
        <v>15</v>
      </c>
      <c r="AE10" s="116">
        <f>DAY(DATE($X$2,$AB$2,16))</f>
        <v>16</v>
      </c>
      <c r="AF10" s="116">
        <f>DAY(DATE($X$2,$AB$2,17))</f>
        <v>17</v>
      </c>
      <c r="AG10" s="116">
        <f>DAY(DATE($X$2,$AB$2,18))</f>
        <v>18</v>
      </c>
      <c r="AH10" s="116">
        <f>DAY(DATE($X$2,$AB$2,19))</f>
        <v>19</v>
      </c>
      <c r="AI10" s="116">
        <f>DAY(DATE($X$2,$AB$2,20))</f>
        <v>20</v>
      </c>
      <c r="AJ10" s="134">
        <f>DAY(DATE($X$2,$AB$2,21))</f>
        <v>21</v>
      </c>
      <c r="AK10" s="106">
        <f>DAY(DATE($X$2,$AB$2,22))</f>
        <v>22</v>
      </c>
      <c r="AL10" s="116">
        <f>DAY(DATE($X$2,$AB$2,23))</f>
        <v>23</v>
      </c>
      <c r="AM10" s="116">
        <f>DAY(DATE($X$2,$AB$2,24))</f>
        <v>24</v>
      </c>
      <c r="AN10" s="116">
        <f>DAY(DATE($X$2,$AB$2,25))</f>
        <v>25</v>
      </c>
      <c r="AO10" s="116">
        <f>DAY(DATE($X$2,$AB$2,26))</f>
        <v>26</v>
      </c>
      <c r="AP10" s="116">
        <f>DAY(DATE($X$2,$AB$2,27))</f>
        <v>27</v>
      </c>
      <c r="AQ10" s="134">
        <f>DAY(DATE($X$2,$AB$2,28))</f>
        <v>28</v>
      </c>
      <c r="AR10" s="106" t="str">
        <f>IF(AZ3="暦月",IF(DAY(DATE($X$2,$AB$2,29))=29,29,""),"")</f>
        <v/>
      </c>
      <c r="AS10" s="116" t="str">
        <f>IF(AZ3="暦月",IF(DAY(DATE($X$2,$AB$2,30))=30,30,""),"")</f>
        <v/>
      </c>
      <c r="AT10" s="134" t="str">
        <f>IF(AZ3="暦月",IF(DAY(DATE($X$2,$AB$2,31))=31,31,""),"")</f>
        <v/>
      </c>
      <c r="AU10" s="161"/>
      <c r="AV10" s="169"/>
      <c r="AW10" s="161"/>
      <c r="AX10" s="169"/>
      <c r="AY10" s="177"/>
      <c r="AZ10" s="177"/>
      <c r="BA10" s="177"/>
      <c r="BB10" s="177"/>
      <c r="BC10" s="177"/>
      <c r="BD10" s="177"/>
    </row>
    <row r="11" spans="1:57" ht="20.25" hidden="1" customHeight="1">
      <c r="A11" s="6"/>
      <c r="B11" s="11"/>
      <c r="C11" s="20"/>
      <c r="D11" s="36"/>
      <c r="E11" s="46"/>
      <c r="F11" s="36"/>
      <c r="G11" s="46"/>
      <c r="H11" s="20"/>
      <c r="I11" s="20"/>
      <c r="J11" s="20"/>
      <c r="K11" s="36"/>
      <c r="L11" s="46"/>
      <c r="M11" s="20"/>
      <c r="N11" s="20"/>
      <c r="O11" s="97"/>
      <c r="P11" s="106">
        <f>WEEKDAY(DATE($X$2,$AB$2,1))</f>
        <v>2</v>
      </c>
      <c r="Q11" s="116">
        <f>WEEKDAY(DATE($X$2,$AB$2,2))</f>
        <v>3</v>
      </c>
      <c r="R11" s="116">
        <f>WEEKDAY(DATE($X$2,$AB$2,3))</f>
        <v>4</v>
      </c>
      <c r="S11" s="116">
        <f>WEEKDAY(DATE($X$2,$AB$2,4))</f>
        <v>5</v>
      </c>
      <c r="T11" s="116">
        <f>WEEKDAY(DATE($X$2,$AB$2,5))</f>
        <v>6</v>
      </c>
      <c r="U11" s="116">
        <f>WEEKDAY(DATE($X$2,$AB$2,6))</f>
        <v>7</v>
      </c>
      <c r="V11" s="134">
        <f>WEEKDAY(DATE($X$2,$AB$2,7))</f>
        <v>1</v>
      </c>
      <c r="W11" s="106">
        <f>WEEKDAY(DATE($X$2,$AB$2,8))</f>
        <v>2</v>
      </c>
      <c r="X11" s="116">
        <f>WEEKDAY(DATE($X$2,$AB$2,9))</f>
        <v>3</v>
      </c>
      <c r="Y11" s="116">
        <f>WEEKDAY(DATE($X$2,$AB$2,10))</f>
        <v>4</v>
      </c>
      <c r="Z11" s="116">
        <f>WEEKDAY(DATE($X$2,$AB$2,11))</f>
        <v>5</v>
      </c>
      <c r="AA11" s="116">
        <f>WEEKDAY(DATE($X$2,$AB$2,12))</f>
        <v>6</v>
      </c>
      <c r="AB11" s="116">
        <f>WEEKDAY(DATE($X$2,$AB$2,13))</f>
        <v>7</v>
      </c>
      <c r="AC11" s="134">
        <f>WEEKDAY(DATE($X$2,$AB$2,14))</f>
        <v>1</v>
      </c>
      <c r="AD11" s="106">
        <f>WEEKDAY(DATE($X$2,$AB$2,15))</f>
        <v>2</v>
      </c>
      <c r="AE11" s="116">
        <f>WEEKDAY(DATE($X$2,$AB$2,16))</f>
        <v>3</v>
      </c>
      <c r="AF11" s="116">
        <f>WEEKDAY(DATE($X$2,$AB$2,17))</f>
        <v>4</v>
      </c>
      <c r="AG11" s="116">
        <f>WEEKDAY(DATE($X$2,$AB$2,18))</f>
        <v>5</v>
      </c>
      <c r="AH11" s="116">
        <f>WEEKDAY(DATE($X$2,$AB$2,19))</f>
        <v>6</v>
      </c>
      <c r="AI11" s="116">
        <f>WEEKDAY(DATE($X$2,$AB$2,20))</f>
        <v>7</v>
      </c>
      <c r="AJ11" s="134">
        <f>WEEKDAY(DATE($X$2,$AB$2,21))</f>
        <v>1</v>
      </c>
      <c r="AK11" s="106">
        <f>WEEKDAY(DATE($X$2,$AB$2,22))</f>
        <v>2</v>
      </c>
      <c r="AL11" s="116">
        <f>WEEKDAY(DATE($X$2,$AB$2,23))</f>
        <v>3</v>
      </c>
      <c r="AM11" s="116">
        <f>WEEKDAY(DATE($X$2,$AB$2,24))</f>
        <v>4</v>
      </c>
      <c r="AN11" s="116">
        <f>WEEKDAY(DATE($X$2,$AB$2,25))</f>
        <v>5</v>
      </c>
      <c r="AO11" s="116">
        <f>WEEKDAY(DATE($X$2,$AB$2,26))</f>
        <v>6</v>
      </c>
      <c r="AP11" s="116">
        <f>WEEKDAY(DATE($X$2,$AB$2,27))</f>
        <v>7</v>
      </c>
      <c r="AQ11" s="134">
        <f>WEEKDAY(DATE($X$2,$AB$2,28))</f>
        <v>1</v>
      </c>
      <c r="AR11" s="106">
        <f>IF(AR10=29,WEEKDAY(DATE($X$2,$AB$2,29)),0)</f>
        <v>0</v>
      </c>
      <c r="AS11" s="116">
        <f>IF(AS10=30,WEEKDAY(DATE($X$2,$AB$2,30)),0)</f>
        <v>0</v>
      </c>
      <c r="AT11" s="134">
        <f>IF(AT10=31,WEEKDAY(DATE($X$2,$AB$2,31)),0)</f>
        <v>0</v>
      </c>
      <c r="AU11" s="162"/>
      <c r="AV11" s="170"/>
      <c r="AW11" s="162"/>
      <c r="AX11" s="170"/>
      <c r="AY11" s="178"/>
      <c r="AZ11" s="178"/>
      <c r="BA11" s="178"/>
      <c r="BB11" s="178"/>
      <c r="BC11" s="178"/>
      <c r="BD11" s="178"/>
    </row>
    <row r="12" spans="1:57" ht="20.25" customHeight="1">
      <c r="A12" s="6"/>
      <c r="B12" s="12"/>
      <c r="C12" s="21"/>
      <c r="D12" s="37"/>
      <c r="E12" s="47"/>
      <c r="F12" s="37"/>
      <c r="G12" s="47"/>
      <c r="H12" s="21"/>
      <c r="I12" s="21"/>
      <c r="J12" s="21"/>
      <c r="K12" s="37"/>
      <c r="L12" s="47"/>
      <c r="M12" s="21"/>
      <c r="N12" s="21"/>
      <c r="O12" s="98"/>
      <c r="P12" s="107" t="str">
        <f t="shared" ref="P12:AQ12" si="0">IF(P11=1,"日",IF(P11=2,"月",IF(P11=3,"火",IF(P11=4,"水",IF(P11=5,"木",IF(P11=6,"金","土"))))))</f>
        <v>月</v>
      </c>
      <c r="Q12" s="117" t="str">
        <f t="shared" si="0"/>
        <v>火</v>
      </c>
      <c r="R12" s="117" t="str">
        <f t="shared" si="0"/>
        <v>水</v>
      </c>
      <c r="S12" s="117" t="str">
        <f t="shared" si="0"/>
        <v>木</v>
      </c>
      <c r="T12" s="117" t="str">
        <f t="shared" si="0"/>
        <v>金</v>
      </c>
      <c r="U12" s="117" t="str">
        <f t="shared" si="0"/>
        <v>土</v>
      </c>
      <c r="V12" s="135" t="str">
        <f t="shared" si="0"/>
        <v>日</v>
      </c>
      <c r="W12" s="107" t="str">
        <f t="shared" si="0"/>
        <v>月</v>
      </c>
      <c r="X12" s="117" t="str">
        <f t="shared" si="0"/>
        <v>火</v>
      </c>
      <c r="Y12" s="117" t="str">
        <f t="shared" si="0"/>
        <v>水</v>
      </c>
      <c r="Z12" s="117" t="str">
        <f t="shared" si="0"/>
        <v>木</v>
      </c>
      <c r="AA12" s="117" t="str">
        <f t="shared" si="0"/>
        <v>金</v>
      </c>
      <c r="AB12" s="117" t="str">
        <f t="shared" si="0"/>
        <v>土</v>
      </c>
      <c r="AC12" s="135" t="str">
        <f t="shared" si="0"/>
        <v>日</v>
      </c>
      <c r="AD12" s="107" t="str">
        <f t="shared" si="0"/>
        <v>月</v>
      </c>
      <c r="AE12" s="117" t="str">
        <f t="shared" si="0"/>
        <v>火</v>
      </c>
      <c r="AF12" s="117" t="str">
        <f t="shared" si="0"/>
        <v>水</v>
      </c>
      <c r="AG12" s="117" t="str">
        <f t="shared" si="0"/>
        <v>木</v>
      </c>
      <c r="AH12" s="117" t="str">
        <f t="shared" si="0"/>
        <v>金</v>
      </c>
      <c r="AI12" s="117" t="str">
        <f t="shared" si="0"/>
        <v>土</v>
      </c>
      <c r="AJ12" s="135" t="str">
        <f t="shared" si="0"/>
        <v>日</v>
      </c>
      <c r="AK12" s="107" t="str">
        <f t="shared" si="0"/>
        <v>月</v>
      </c>
      <c r="AL12" s="117" t="str">
        <f t="shared" si="0"/>
        <v>火</v>
      </c>
      <c r="AM12" s="117" t="str">
        <f t="shared" si="0"/>
        <v>水</v>
      </c>
      <c r="AN12" s="117" t="str">
        <f t="shared" si="0"/>
        <v>木</v>
      </c>
      <c r="AO12" s="117" t="str">
        <f t="shared" si="0"/>
        <v>金</v>
      </c>
      <c r="AP12" s="117" t="str">
        <f t="shared" si="0"/>
        <v>土</v>
      </c>
      <c r="AQ12" s="135" t="str">
        <f t="shared" si="0"/>
        <v>日</v>
      </c>
      <c r="AR12" s="117" t="str">
        <f>IF(AR11=1,"日",IF(AR11=2,"月",IF(AR11=3,"火",IF(AR11=4,"水",IF(AR11=5,"木",IF(AR11=6,"金",IF(AR11=0,"","土")))))))</f>
        <v/>
      </c>
      <c r="AS12" s="117" t="str">
        <f>IF(AS11=1,"日",IF(AS11=2,"月",IF(AS11=3,"火",IF(AS11=4,"水",IF(AS11=5,"木",IF(AS11=6,"金",IF(AS11=0,"","土")))))))</f>
        <v/>
      </c>
      <c r="AT12" s="117" t="str">
        <f>IF(AT11=1,"日",IF(AT11=2,"月",IF(AT11=3,"火",IF(AT11=4,"水",IF(AT11=5,"木",IF(AT11=6,"金",IF(AT11=0,"","土")))))))</f>
        <v/>
      </c>
      <c r="AU12" s="163"/>
      <c r="AV12" s="171"/>
      <c r="AW12" s="163"/>
      <c r="AX12" s="171"/>
      <c r="AY12" s="178"/>
      <c r="AZ12" s="178"/>
      <c r="BA12" s="178"/>
      <c r="BB12" s="178"/>
      <c r="BC12" s="178"/>
      <c r="BD12" s="178"/>
    </row>
    <row r="13" spans="1:57" ht="39.9" customHeight="1">
      <c r="A13" s="6"/>
      <c r="B13" s="13">
        <v>1</v>
      </c>
      <c r="C13" s="22" t="s">
        <v>6</v>
      </c>
      <c r="D13" s="38"/>
      <c r="E13" s="48" t="s">
        <v>12</v>
      </c>
      <c r="F13" s="53"/>
      <c r="G13" s="59" t="s">
        <v>53</v>
      </c>
      <c r="H13" s="62"/>
      <c r="I13" s="62"/>
      <c r="J13" s="62"/>
      <c r="K13" s="78"/>
      <c r="L13" s="85" t="s">
        <v>83</v>
      </c>
      <c r="M13" s="89"/>
      <c r="N13" s="89"/>
      <c r="O13" s="99"/>
      <c r="P13" s="108">
        <v>8</v>
      </c>
      <c r="Q13" s="118">
        <v>8</v>
      </c>
      <c r="R13" s="118"/>
      <c r="S13" s="118"/>
      <c r="T13" s="118">
        <v>8</v>
      </c>
      <c r="U13" s="118">
        <v>8</v>
      </c>
      <c r="V13" s="136">
        <v>8</v>
      </c>
      <c r="W13" s="108">
        <v>8</v>
      </c>
      <c r="X13" s="118">
        <v>8</v>
      </c>
      <c r="Y13" s="118"/>
      <c r="Z13" s="118"/>
      <c r="AA13" s="118">
        <v>8</v>
      </c>
      <c r="AB13" s="118">
        <v>8</v>
      </c>
      <c r="AC13" s="136">
        <v>8</v>
      </c>
      <c r="AD13" s="108">
        <v>8</v>
      </c>
      <c r="AE13" s="118">
        <v>8</v>
      </c>
      <c r="AF13" s="118"/>
      <c r="AG13" s="118"/>
      <c r="AH13" s="118">
        <v>8</v>
      </c>
      <c r="AI13" s="118">
        <v>8</v>
      </c>
      <c r="AJ13" s="136">
        <v>8</v>
      </c>
      <c r="AK13" s="108">
        <v>8</v>
      </c>
      <c r="AL13" s="118">
        <v>8</v>
      </c>
      <c r="AM13" s="118"/>
      <c r="AN13" s="118"/>
      <c r="AO13" s="118">
        <v>8</v>
      </c>
      <c r="AP13" s="118">
        <v>8</v>
      </c>
      <c r="AQ13" s="136">
        <v>8</v>
      </c>
      <c r="AR13" s="108"/>
      <c r="AS13" s="118"/>
      <c r="AT13" s="136"/>
      <c r="AU13" s="164">
        <f t="shared" ref="AU13:AU30" si="1">IF($AZ$3="４週",SUM(P13:AQ13),IF($AZ$3="暦月",SUM(P13:AT13),""))</f>
        <v>160</v>
      </c>
      <c r="AV13" s="172"/>
      <c r="AW13" s="164">
        <f t="shared" ref="AW13:AW30" si="2">IF($AZ$3="４週",AU13/4,IF($AZ$3="暦月",AU13/($AZ$6/7),""))</f>
        <v>40</v>
      </c>
      <c r="AX13" s="172"/>
      <c r="AY13" s="179"/>
      <c r="AZ13" s="184"/>
      <c r="BA13" s="184"/>
      <c r="BB13" s="184"/>
      <c r="BC13" s="184"/>
      <c r="BD13" s="189"/>
    </row>
    <row r="14" spans="1:57" ht="39.9" customHeight="1">
      <c r="A14" s="6"/>
      <c r="B14" s="14">
        <f t="shared" ref="B14:B30" si="3">B13+1</f>
        <v>2</v>
      </c>
      <c r="C14" s="23" t="s">
        <v>30</v>
      </c>
      <c r="D14" s="39"/>
      <c r="E14" s="49" t="s">
        <v>12</v>
      </c>
      <c r="F14" s="54"/>
      <c r="G14" s="60" t="s">
        <v>21</v>
      </c>
      <c r="H14" s="63"/>
      <c r="I14" s="63"/>
      <c r="J14" s="63"/>
      <c r="K14" s="79"/>
      <c r="L14" s="86" t="s">
        <v>114</v>
      </c>
      <c r="M14" s="90"/>
      <c r="N14" s="90"/>
      <c r="O14" s="100"/>
      <c r="P14" s="109">
        <v>8</v>
      </c>
      <c r="Q14" s="119">
        <v>8</v>
      </c>
      <c r="R14" s="119"/>
      <c r="S14" s="119"/>
      <c r="T14" s="119">
        <v>8</v>
      </c>
      <c r="U14" s="119">
        <v>8</v>
      </c>
      <c r="V14" s="137">
        <v>8</v>
      </c>
      <c r="W14" s="109">
        <v>8</v>
      </c>
      <c r="X14" s="119">
        <v>8</v>
      </c>
      <c r="Y14" s="119"/>
      <c r="Z14" s="119"/>
      <c r="AA14" s="119">
        <v>8</v>
      </c>
      <c r="AB14" s="119">
        <v>8</v>
      </c>
      <c r="AC14" s="137">
        <v>8</v>
      </c>
      <c r="AD14" s="109">
        <v>8</v>
      </c>
      <c r="AE14" s="119">
        <v>8</v>
      </c>
      <c r="AF14" s="119"/>
      <c r="AG14" s="119"/>
      <c r="AH14" s="119">
        <v>8</v>
      </c>
      <c r="AI14" s="119">
        <v>8</v>
      </c>
      <c r="AJ14" s="137">
        <v>8</v>
      </c>
      <c r="AK14" s="109">
        <v>8</v>
      </c>
      <c r="AL14" s="119">
        <v>8</v>
      </c>
      <c r="AM14" s="119"/>
      <c r="AN14" s="119"/>
      <c r="AO14" s="119">
        <v>8</v>
      </c>
      <c r="AP14" s="119">
        <v>8</v>
      </c>
      <c r="AQ14" s="137">
        <v>8</v>
      </c>
      <c r="AR14" s="109"/>
      <c r="AS14" s="119"/>
      <c r="AT14" s="137"/>
      <c r="AU14" s="165">
        <f t="shared" si="1"/>
        <v>160</v>
      </c>
      <c r="AV14" s="173"/>
      <c r="AW14" s="165">
        <f t="shared" si="2"/>
        <v>40</v>
      </c>
      <c r="AX14" s="173"/>
      <c r="AY14" s="180"/>
      <c r="AZ14" s="185"/>
      <c r="BA14" s="185"/>
      <c r="BB14" s="185"/>
      <c r="BC14" s="185"/>
      <c r="BD14" s="190"/>
    </row>
    <row r="15" spans="1:57" ht="39.9" customHeight="1">
      <c r="A15" s="6"/>
      <c r="B15" s="14">
        <f t="shared" si="3"/>
        <v>3</v>
      </c>
      <c r="C15" s="23" t="s">
        <v>30</v>
      </c>
      <c r="D15" s="39"/>
      <c r="E15" s="49" t="s">
        <v>12</v>
      </c>
      <c r="F15" s="54"/>
      <c r="G15" s="60" t="s">
        <v>21</v>
      </c>
      <c r="H15" s="63"/>
      <c r="I15" s="63"/>
      <c r="J15" s="63"/>
      <c r="K15" s="79"/>
      <c r="L15" s="86" t="s">
        <v>78</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5">
        <f t="shared" si="1"/>
        <v>160</v>
      </c>
      <c r="AV15" s="173"/>
      <c r="AW15" s="165">
        <f t="shared" si="2"/>
        <v>40</v>
      </c>
      <c r="AX15" s="173"/>
      <c r="AY15" s="180"/>
      <c r="AZ15" s="185"/>
      <c r="BA15" s="185"/>
      <c r="BB15" s="185"/>
      <c r="BC15" s="185"/>
      <c r="BD15" s="190"/>
    </row>
    <row r="16" spans="1:57" ht="39.9" customHeight="1">
      <c r="A16" s="6"/>
      <c r="B16" s="14">
        <f t="shared" si="3"/>
        <v>4</v>
      </c>
      <c r="C16" s="23" t="s">
        <v>30</v>
      </c>
      <c r="D16" s="39"/>
      <c r="E16" s="49" t="s">
        <v>14</v>
      </c>
      <c r="F16" s="54"/>
      <c r="G16" s="60" t="s">
        <v>48</v>
      </c>
      <c r="H16" s="63"/>
      <c r="I16" s="63"/>
      <c r="J16" s="63"/>
      <c r="K16" s="79"/>
      <c r="L16" s="86" t="s">
        <v>92</v>
      </c>
      <c r="M16" s="90"/>
      <c r="N16" s="90"/>
      <c r="O16" s="100"/>
      <c r="P16" s="109">
        <v>4</v>
      </c>
      <c r="Q16" s="119">
        <v>4</v>
      </c>
      <c r="R16" s="119"/>
      <c r="S16" s="119"/>
      <c r="T16" s="119">
        <v>4</v>
      </c>
      <c r="U16" s="119">
        <v>4</v>
      </c>
      <c r="V16" s="137">
        <v>4</v>
      </c>
      <c r="W16" s="109">
        <v>4</v>
      </c>
      <c r="X16" s="119">
        <v>4</v>
      </c>
      <c r="Y16" s="119"/>
      <c r="Z16" s="119"/>
      <c r="AA16" s="119">
        <v>4</v>
      </c>
      <c r="AB16" s="119">
        <v>4</v>
      </c>
      <c r="AC16" s="137">
        <v>4</v>
      </c>
      <c r="AD16" s="109">
        <v>4</v>
      </c>
      <c r="AE16" s="119">
        <v>4</v>
      </c>
      <c r="AF16" s="119"/>
      <c r="AG16" s="119"/>
      <c r="AH16" s="119">
        <v>4</v>
      </c>
      <c r="AI16" s="119">
        <v>4</v>
      </c>
      <c r="AJ16" s="137">
        <v>4</v>
      </c>
      <c r="AK16" s="109">
        <v>4</v>
      </c>
      <c r="AL16" s="119">
        <v>4</v>
      </c>
      <c r="AM16" s="119"/>
      <c r="AN16" s="119"/>
      <c r="AO16" s="119">
        <v>4</v>
      </c>
      <c r="AP16" s="119">
        <v>4</v>
      </c>
      <c r="AQ16" s="137">
        <v>4</v>
      </c>
      <c r="AR16" s="109"/>
      <c r="AS16" s="119"/>
      <c r="AT16" s="137"/>
      <c r="AU16" s="165">
        <f t="shared" si="1"/>
        <v>80</v>
      </c>
      <c r="AV16" s="173"/>
      <c r="AW16" s="165">
        <f t="shared" si="2"/>
        <v>20</v>
      </c>
      <c r="AX16" s="173"/>
      <c r="AY16" s="180"/>
      <c r="AZ16" s="185"/>
      <c r="BA16" s="185"/>
      <c r="BB16" s="185"/>
      <c r="BC16" s="185"/>
      <c r="BD16" s="190"/>
    </row>
    <row r="17" spans="1:56" ht="39.9" customHeight="1">
      <c r="A17" s="6"/>
      <c r="B17" s="14">
        <f t="shared" si="3"/>
        <v>5</v>
      </c>
      <c r="C17" s="23" t="s">
        <v>127</v>
      </c>
      <c r="D17" s="39"/>
      <c r="E17" s="49" t="s">
        <v>12</v>
      </c>
      <c r="F17" s="54"/>
      <c r="G17" s="60" t="s">
        <v>127</v>
      </c>
      <c r="H17" s="63"/>
      <c r="I17" s="63"/>
      <c r="J17" s="63"/>
      <c r="K17" s="79"/>
      <c r="L17" s="86" t="s">
        <v>91</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5">
        <f t="shared" si="1"/>
        <v>160</v>
      </c>
      <c r="AV17" s="173"/>
      <c r="AW17" s="165">
        <f t="shared" si="2"/>
        <v>40</v>
      </c>
      <c r="AX17" s="173"/>
      <c r="AY17" s="180"/>
      <c r="AZ17" s="185"/>
      <c r="BA17" s="185"/>
      <c r="BB17" s="185"/>
      <c r="BC17" s="185"/>
      <c r="BD17" s="190"/>
    </row>
    <row r="18" spans="1:56" ht="39.9" customHeight="1">
      <c r="A18" s="6"/>
      <c r="B18" s="14">
        <f t="shared" si="3"/>
        <v>6</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0"/>
    </row>
    <row r="19" spans="1:56" ht="39.9" customHeight="1">
      <c r="A19" s="6"/>
      <c r="B19" s="14">
        <f t="shared" si="3"/>
        <v>7</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0"/>
    </row>
    <row r="20" spans="1:56" ht="39.9" customHeight="1">
      <c r="A20" s="6"/>
      <c r="B20" s="14">
        <f t="shared" si="3"/>
        <v>8</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0"/>
    </row>
    <row r="21" spans="1:56" ht="39.9" customHeight="1">
      <c r="A21" s="6"/>
      <c r="B21" s="14">
        <f t="shared" si="3"/>
        <v>9</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0"/>
    </row>
    <row r="22" spans="1:56" ht="39.9" customHeight="1">
      <c r="A22" s="6"/>
      <c r="B22" s="14">
        <f t="shared" si="3"/>
        <v>10</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0"/>
    </row>
    <row r="23" spans="1:56" ht="39.9" customHeight="1">
      <c r="A23" s="6"/>
      <c r="B23" s="14">
        <f t="shared" si="3"/>
        <v>11</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0"/>
    </row>
    <row r="24" spans="1:56" ht="39.9" customHeight="1">
      <c r="A24" s="6"/>
      <c r="B24" s="14">
        <f t="shared" si="3"/>
        <v>12</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0"/>
    </row>
    <row r="25" spans="1:56" ht="39.9" customHeight="1">
      <c r="A25" s="6"/>
      <c r="B25" s="14">
        <f t="shared" si="3"/>
        <v>13</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0"/>
    </row>
    <row r="26" spans="1:56" ht="39.9" customHeight="1">
      <c r="A26" s="6"/>
      <c r="B26" s="14">
        <f t="shared" si="3"/>
        <v>14</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0"/>
    </row>
    <row r="27" spans="1:56" ht="39.9" customHeight="1">
      <c r="A27" s="6"/>
      <c r="B27" s="14">
        <f t="shared" si="3"/>
        <v>15</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0"/>
    </row>
    <row r="28" spans="1:56" ht="39.9" customHeight="1">
      <c r="A28" s="6"/>
      <c r="B28" s="14">
        <f t="shared" si="3"/>
        <v>16</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0"/>
    </row>
    <row r="29" spans="1:56" ht="39.9" customHeight="1">
      <c r="A29" s="6"/>
      <c r="B29" s="14">
        <f t="shared" si="3"/>
        <v>17</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0"/>
    </row>
    <row r="30" spans="1:56" ht="39.9" customHeight="1">
      <c r="A30" s="6"/>
      <c r="B30" s="15">
        <f t="shared" si="3"/>
        <v>18</v>
      </c>
      <c r="C30" s="24"/>
      <c r="D30" s="40"/>
      <c r="E30" s="50"/>
      <c r="F30" s="55"/>
      <c r="G30" s="61"/>
      <c r="H30" s="64"/>
      <c r="I30" s="64"/>
      <c r="J30" s="64"/>
      <c r="K30" s="80"/>
      <c r="L30" s="87"/>
      <c r="M30" s="91"/>
      <c r="N30" s="91"/>
      <c r="O30" s="101"/>
      <c r="P30" s="110"/>
      <c r="Q30" s="120"/>
      <c r="R30" s="120"/>
      <c r="S30" s="120"/>
      <c r="T30" s="120"/>
      <c r="U30" s="120"/>
      <c r="V30" s="138"/>
      <c r="W30" s="110"/>
      <c r="X30" s="120"/>
      <c r="Y30" s="120"/>
      <c r="Z30" s="120"/>
      <c r="AA30" s="120"/>
      <c r="AB30" s="120"/>
      <c r="AC30" s="138"/>
      <c r="AD30" s="110"/>
      <c r="AE30" s="120"/>
      <c r="AF30" s="120"/>
      <c r="AG30" s="120"/>
      <c r="AH30" s="120"/>
      <c r="AI30" s="120"/>
      <c r="AJ30" s="138"/>
      <c r="AK30" s="110"/>
      <c r="AL30" s="120"/>
      <c r="AM30" s="120"/>
      <c r="AN30" s="120"/>
      <c r="AO30" s="120"/>
      <c r="AP30" s="120"/>
      <c r="AQ30" s="138"/>
      <c r="AR30" s="110"/>
      <c r="AS30" s="120"/>
      <c r="AT30" s="138"/>
      <c r="AU30" s="166">
        <f t="shared" si="1"/>
        <v>0</v>
      </c>
      <c r="AV30" s="174"/>
      <c r="AW30" s="166">
        <f t="shared" si="2"/>
        <v>0</v>
      </c>
      <c r="AX30" s="174"/>
      <c r="AY30" s="181"/>
      <c r="AZ30" s="186"/>
      <c r="BA30" s="186"/>
      <c r="BB30" s="186"/>
      <c r="BC30" s="186"/>
      <c r="BD30" s="191"/>
    </row>
    <row r="31" spans="1:56" ht="20.25" customHeight="1">
      <c r="A31" s="6"/>
      <c r="B31" s="6"/>
      <c r="C31" s="25"/>
      <c r="D31" s="41"/>
      <c r="E31" s="51"/>
      <c r="F31" s="56"/>
      <c r="G31" s="56"/>
      <c r="H31" s="56"/>
      <c r="I31" s="56"/>
      <c r="J31" s="56"/>
      <c r="K31" s="56"/>
      <c r="L31" s="56"/>
      <c r="M31" s="56"/>
      <c r="N31" s="56"/>
      <c r="O31" s="56"/>
      <c r="P31" s="56"/>
      <c r="Q31" s="56"/>
      <c r="R31" s="56"/>
      <c r="S31" s="56"/>
      <c r="T31" s="56"/>
      <c r="U31" s="56"/>
      <c r="V31" s="56"/>
      <c r="W31" s="56"/>
      <c r="X31" s="56"/>
      <c r="Y31" s="56"/>
      <c r="Z31" s="5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row>
    <row r="32" spans="1:56" ht="20.25" customHeight="1">
      <c r="A32" s="6"/>
      <c r="B32" s="16" t="s">
        <v>120</v>
      </c>
      <c r="C32" s="16"/>
      <c r="D32" s="16"/>
      <c r="E32" s="16"/>
      <c r="F32" s="16"/>
      <c r="G32" s="16"/>
      <c r="H32" s="16"/>
      <c r="I32" s="16"/>
      <c r="J32" s="16"/>
      <c r="K32" s="16"/>
      <c r="L32" s="29"/>
      <c r="M32" s="16"/>
      <c r="N32" s="16"/>
      <c r="O32" s="16"/>
      <c r="P32" s="16"/>
      <c r="Q32" s="16"/>
      <c r="R32" s="16"/>
      <c r="S32" s="16"/>
      <c r="T32" s="16" t="s">
        <v>84</v>
      </c>
      <c r="U32" s="16"/>
      <c r="V32" s="16"/>
      <c r="W32" s="16"/>
      <c r="X32" s="16"/>
      <c r="Y32" s="16"/>
      <c r="Z32" s="129"/>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spans="1:56" ht="20.25" customHeight="1">
      <c r="A33" s="6"/>
      <c r="B33" s="16"/>
      <c r="C33" s="26" t="s">
        <v>51</v>
      </c>
      <c r="D33" s="26"/>
      <c r="E33" s="26" t="s">
        <v>54</v>
      </c>
      <c r="F33" s="26"/>
      <c r="G33" s="26"/>
      <c r="H33" s="26"/>
      <c r="I33" s="16"/>
      <c r="J33" s="72" t="s">
        <v>57</v>
      </c>
      <c r="K33" s="72"/>
      <c r="L33" s="72"/>
      <c r="M33" s="72"/>
      <c r="N33" s="31"/>
      <c r="O33" s="31"/>
      <c r="P33" s="111" t="s">
        <v>52</v>
      </c>
      <c r="Q33" s="111"/>
      <c r="R33" s="16"/>
      <c r="S33" s="16"/>
      <c r="T33" s="28" t="s">
        <v>20</v>
      </c>
      <c r="U33" s="42"/>
      <c r="V33" s="28" t="s">
        <v>18</v>
      </c>
      <c r="W33" s="44"/>
      <c r="X33" s="44"/>
      <c r="Y33" s="42"/>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7"/>
      <c r="D34" s="27"/>
      <c r="E34" s="27" t="s">
        <v>38</v>
      </c>
      <c r="F34" s="27"/>
      <c r="G34" s="27" t="s">
        <v>55</v>
      </c>
      <c r="H34" s="27"/>
      <c r="I34" s="16"/>
      <c r="J34" s="27" t="s">
        <v>38</v>
      </c>
      <c r="K34" s="27"/>
      <c r="L34" s="27" t="s">
        <v>55</v>
      </c>
      <c r="M34" s="27"/>
      <c r="N34" s="31"/>
      <c r="O34" s="31"/>
      <c r="P34" s="111" t="s">
        <v>15</v>
      </c>
      <c r="Q34" s="111"/>
      <c r="R34" s="16"/>
      <c r="S34" s="16"/>
      <c r="T34" s="28" t="s">
        <v>12</v>
      </c>
      <c r="U34" s="42"/>
      <c r="V34" s="28" t="s">
        <v>0</v>
      </c>
      <c r="W34" s="44"/>
      <c r="X34" s="44"/>
      <c r="Y34" s="42"/>
      <c r="Z34" s="147"/>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8" t="s">
        <v>12</v>
      </c>
      <c r="D35" s="42"/>
      <c r="E35" s="52">
        <f>SUMIFS($AU$13:$AV$30,$C$13:$D$30,"看護職員",$E$13:$F$30,"A")</f>
        <v>320</v>
      </c>
      <c r="F35" s="57"/>
      <c r="G35" s="52">
        <f>SUMIFS($AW$13:$AX$30,$C$13:$D$30,"看護職員",$E$13:$F$30,"A")</f>
        <v>80</v>
      </c>
      <c r="H35" s="57"/>
      <c r="I35" s="67"/>
      <c r="J35" s="73">
        <v>0</v>
      </c>
      <c r="K35" s="81"/>
      <c r="L35" s="73">
        <v>0</v>
      </c>
      <c r="M35" s="81"/>
      <c r="N35" s="93"/>
      <c r="O35" s="93"/>
      <c r="P35" s="73">
        <v>2</v>
      </c>
      <c r="Q35" s="81"/>
      <c r="R35" s="16"/>
      <c r="S35" s="16"/>
      <c r="T35" s="28" t="s">
        <v>2</v>
      </c>
      <c r="U35" s="42"/>
      <c r="V35" s="28" t="s">
        <v>41</v>
      </c>
      <c r="W35" s="44"/>
      <c r="X35" s="44"/>
      <c r="Y35" s="42"/>
      <c r="Z35" s="128"/>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2</v>
      </c>
      <c r="D36" s="42"/>
      <c r="E36" s="52">
        <f>SUMIFS($AU$13:$AV$30,$C$13:$D$30,"看護職員",$E$13:$F$30,"B")</f>
        <v>0</v>
      </c>
      <c r="F36" s="57"/>
      <c r="G36" s="52">
        <f>SUMIFS($AW$13:$AX$30,$C$13:$D$30,"看護職員",$E$13:$F$30,"B")</f>
        <v>0</v>
      </c>
      <c r="H36" s="57"/>
      <c r="I36" s="67"/>
      <c r="J36" s="73">
        <v>0</v>
      </c>
      <c r="K36" s="81"/>
      <c r="L36" s="73">
        <v>0</v>
      </c>
      <c r="M36" s="81"/>
      <c r="N36" s="93"/>
      <c r="O36" s="93"/>
      <c r="P36" s="73">
        <v>0</v>
      </c>
      <c r="Q36" s="81"/>
      <c r="R36" s="16"/>
      <c r="S36" s="16"/>
      <c r="T36" s="28" t="s">
        <v>11</v>
      </c>
      <c r="U36" s="42"/>
      <c r="V36" s="28" t="s">
        <v>65</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11</v>
      </c>
      <c r="D37" s="42"/>
      <c r="E37" s="52">
        <f>SUMIFS($AU$13:$AV$30,$C$13:$D$30,"看護職員",$E$13:$F$30,"C")</f>
        <v>0</v>
      </c>
      <c r="F37" s="57"/>
      <c r="G37" s="52">
        <f>SUMIFS($AW$13:$AX$30,$C$13:$D$30,"看護職員",$E$13:$F$30,"C")</f>
        <v>0</v>
      </c>
      <c r="H37" s="57"/>
      <c r="I37" s="67"/>
      <c r="J37" s="73">
        <v>0</v>
      </c>
      <c r="K37" s="81"/>
      <c r="L37" s="73">
        <v>0</v>
      </c>
      <c r="M37" s="81"/>
      <c r="N37" s="93"/>
      <c r="O37" s="93"/>
      <c r="P37" s="52" t="s">
        <v>46</v>
      </c>
      <c r="Q37" s="57"/>
      <c r="R37" s="16"/>
      <c r="S37" s="16"/>
      <c r="T37" s="28" t="s">
        <v>14</v>
      </c>
      <c r="U37" s="42"/>
      <c r="V37" s="28" t="s">
        <v>26</v>
      </c>
      <c r="W37" s="44"/>
      <c r="X37" s="44"/>
      <c r="Y37" s="42"/>
      <c r="Z37" s="14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14</v>
      </c>
      <c r="D38" s="42"/>
      <c r="E38" s="52">
        <f>SUMIFS($AU$13:$AV$30,$C$13:$D$30,"看護職員",$E$13:$F$30,"D")</f>
        <v>80</v>
      </c>
      <c r="F38" s="57"/>
      <c r="G38" s="52">
        <f>SUMIFS($AW$13:$AX$30,$C$13:$D$30,"看護職員",$E$13:$F$30,"D")</f>
        <v>20</v>
      </c>
      <c r="H38" s="57"/>
      <c r="I38" s="67"/>
      <c r="J38" s="73">
        <v>80</v>
      </c>
      <c r="K38" s="81"/>
      <c r="L38" s="73">
        <v>20</v>
      </c>
      <c r="M38" s="81"/>
      <c r="N38" s="93"/>
      <c r="O38" s="93"/>
      <c r="P38" s="52" t="s">
        <v>46</v>
      </c>
      <c r="Q38" s="57"/>
      <c r="R38" s="16"/>
      <c r="S38" s="16"/>
      <c r="T38" s="16"/>
      <c r="U38" s="128"/>
      <c r="V38" s="128"/>
      <c r="W38" s="141"/>
      <c r="X38" s="141"/>
      <c r="Y38" s="144"/>
      <c r="Z38" s="144"/>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16</v>
      </c>
      <c r="D39" s="42"/>
      <c r="E39" s="52">
        <f>SUM(E35:F38)</f>
        <v>400</v>
      </c>
      <c r="F39" s="57"/>
      <c r="G39" s="52">
        <f>SUM(G35:H38)</f>
        <v>100</v>
      </c>
      <c r="H39" s="57"/>
      <c r="I39" s="67"/>
      <c r="J39" s="52">
        <f>SUM(J35:K38)</f>
        <v>80</v>
      </c>
      <c r="K39" s="57"/>
      <c r="L39" s="52">
        <f>SUM(L35:M38)</f>
        <v>20</v>
      </c>
      <c r="M39" s="57"/>
      <c r="N39" s="93"/>
      <c r="O39" s="93"/>
      <c r="P39" s="52">
        <f>SUM(P35:Q36)</f>
        <v>2</v>
      </c>
      <c r="Q39" s="57"/>
      <c r="R39" s="16"/>
      <c r="S39" s="16"/>
      <c r="T39" s="16"/>
      <c r="U39" s="128"/>
      <c r="V39" s="128"/>
      <c r="W39" s="141"/>
      <c r="X39" s="141"/>
      <c r="Y39" s="145"/>
      <c r="Z39" s="145"/>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16"/>
      <c r="D40" s="16"/>
      <c r="E40" s="16"/>
      <c r="F40" s="16"/>
      <c r="G40" s="16"/>
      <c r="H40" s="16"/>
      <c r="I40" s="16"/>
      <c r="J40" s="16"/>
      <c r="K40" s="16"/>
      <c r="L40" s="29"/>
      <c r="M40" s="16"/>
      <c r="N40" s="16"/>
      <c r="O40" s="16"/>
      <c r="P40" s="16"/>
      <c r="Q40" s="16"/>
      <c r="R40" s="16"/>
      <c r="S40" s="16"/>
      <c r="T40" s="16"/>
      <c r="U40" s="129"/>
      <c r="V40" s="129"/>
      <c r="W40" s="129"/>
      <c r="X40" s="129"/>
      <c r="Y40" s="129"/>
      <c r="Z40" s="129"/>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29" t="s">
        <v>59</v>
      </c>
      <c r="D41" s="16"/>
      <c r="E41" s="16"/>
      <c r="F41" s="16"/>
      <c r="G41" s="16"/>
      <c r="H41" s="16"/>
      <c r="I41" s="68" t="s">
        <v>102</v>
      </c>
      <c r="J41" s="74" t="s">
        <v>103</v>
      </c>
      <c r="K41" s="82"/>
      <c r="L41" s="88"/>
      <c r="M41" s="68"/>
      <c r="N41" s="16"/>
      <c r="O41" s="16"/>
      <c r="P41" s="16"/>
      <c r="Q41" s="16"/>
      <c r="R41" s="16"/>
      <c r="S41" s="16"/>
      <c r="T41" s="16"/>
      <c r="U41" s="130"/>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16" t="s">
        <v>47</v>
      </c>
      <c r="D42" s="16"/>
      <c r="E42" s="16"/>
      <c r="F42" s="16"/>
      <c r="G42" s="16"/>
      <c r="H42" s="16" t="s">
        <v>56</v>
      </c>
      <c r="I42" s="16"/>
      <c r="J42" s="16"/>
      <c r="K42" s="16"/>
      <c r="L42" s="29"/>
      <c r="M42" s="16"/>
      <c r="N42" s="16"/>
      <c r="O42" s="16"/>
      <c r="P42" s="16"/>
      <c r="Q42" s="16"/>
      <c r="R42" s="16"/>
      <c r="S42" s="16"/>
      <c r="T42" s="16"/>
      <c r="U42" s="129"/>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tr">
        <f>IF($J$41="週","対象時間数（週平均）","対象時間数（当月合計）")</f>
        <v>対象時間数（週平均）</v>
      </c>
      <c r="D43" s="16"/>
      <c r="E43" s="16"/>
      <c r="F43" s="16"/>
      <c r="G43" s="16"/>
      <c r="H43" s="16" t="str">
        <f>IF($J$41="週","週に勤務すべき時間数","当月に勤務すべき時間数")</f>
        <v>週に勤務すべき時間数</v>
      </c>
      <c r="I43" s="16"/>
      <c r="J43" s="16"/>
      <c r="K43" s="16"/>
      <c r="L43" s="29"/>
      <c r="M43" s="27" t="s">
        <v>37</v>
      </c>
      <c r="N43" s="27"/>
      <c r="O43" s="27"/>
      <c r="P43" s="27"/>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30">
        <f>IF($J$41="週",L39,J39)</f>
        <v>20</v>
      </c>
      <c r="D44" s="43"/>
      <c r="E44" s="43"/>
      <c r="F44" s="58"/>
      <c r="G44" s="26" t="s">
        <v>31</v>
      </c>
      <c r="H44" s="28">
        <f>IF($J$41="週",$AV$5,$AZ$5)</f>
        <v>40</v>
      </c>
      <c r="I44" s="44"/>
      <c r="J44" s="44"/>
      <c r="K44" s="42"/>
      <c r="L44" s="26" t="s">
        <v>5</v>
      </c>
      <c r="M44" s="65">
        <f>ROUNDDOWN(C44/H44,1)</f>
        <v>0.5</v>
      </c>
      <c r="N44" s="69"/>
      <c r="O44" s="69"/>
      <c r="P44" s="83"/>
      <c r="Q44" s="16"/>
      <c r="R44" s="16"/>
      <c r="S44" s="16"/>
      <c r="T44" s="16"/>
      <c r="U44" s="131"/>
      <c r="V44" s="131"/>
      <c r="W44" s="131"/>
      <c r="X44" s="131"/>
      <c r="Y44" s="128"/>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16"/>
      <c r="D45" s="16"/>
      <c r="E45" s="16"/>
      <c r="F45" s="16"/>
      <c r="G45" s="16"/>
      <c r="H45" s="16"/>
      <c r="I45" s="16"/>
      <c r="J45" s="16"/>
      <c r="K45" s="16"/>
      <c r="L45" s="29"/>
      <c r="M45" s="16" t="s">
        <v>85</v>
      </c>
      <c r="N45" s="16"/>
      <c r="O45" s="16"/>
      <c r="P45" s="16"/>
      <c r="Q45" s="16"/>
      <c r="R45" s="16"/>
      <c r="S45" s="16"/>
      <c r="T45" s="16"/>
      <c r="U45" s="129"/>
      <c r="V45" s="129"/>
      <c r="W45" s="129"/>
      <c r="X45" s="129"/>
      <c r="Y45" s="129"/>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t="s">
        <v>62</v>
      </c>
      <c r="D46" s="16"/>
      <c r="E46" s="16"/>
      <c r="F46" s="16"/>
      <c r="G46" s="16"/>
      <c r="H46" s="16"/>
      <c r="I46" s="16"/>
      <c r="J46" s="16"/>
      <c r="K46" s="16"/>
      <c r="L46" s="29"/>
      <c r="M46" s="16"/>
      <c r="N46" s="16"/>
      <c r="O46" s="16"/>
      <c r="P46" s="16"/>
      <c r="Q46" s="16"/>
      <c r="R46" s="16"/>
      <c r="S46" s="16"/>
      <c r="T46" s="16"/>
      <c r="U46" s="16"/>
      <c r="V46" s="139"/>
      <c r="W46" s="142"/>
      <c r="X46" s="142"/>
      <c r="Y46" s="16"/>
      <c r="Z46" s="1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52</v>
      </c>
      <c r="D47" s="16"/>
      <c r="E47" s="16"/>
      <c r="F47" s="16"/>
      <c r="G47" s="16"/>
      <c r="H47" s="16"/>
      <c r="I47" s="16"/>
      <c r="J47" s="16"/>
      <c r="K47" s="16"/>
      <c r="L47" s="29"/>
      <c r="M47" s="26"/>
      <c r="N47" s="26"/>
      <c r="O47" s="26"/>
      <c r="P47" s="2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31" t="s">
        <v>58</v>
      </c>
      <c r="D48" s="31"/>
      <c r="E48" s="31"/>
      <c r="F48" s="31"/>
      <c r="G48" s="31"/>
      <c r="H48" s="16" t="s">
        <v>61</v>
      </c>
      <c r="I48" s="31"/>
      <c r="J48" s="31"/>
      <c r="K48" s="31"/>
      <c r="L48" s="31"/>
      <c r="M48" s="27" t="s">
        <v>16</v>
      </c>
      <c r="N48" s="27"/>
      <c r="O48" s="27"/>
      <c r="P48" s="27"/>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28">
        <f>P39</f>
        <v>2</v>
      </c>
      <c r="D49" s="44"/>
      <c r="E49" s="44"/>
      <c r="F49" s="42"/>
      <c r="G49" s="26" t="s">
        <v>93</v>
      </c>
      <c r="H49" s="65">
        <f>M44</f>
        <v>0.5</v>
      </c>
      <c r="I49" s="69"/>
      <c r="J49" s="69"/>
      <c r="K49" s="83"/>
      <c r="L49" s="26" t="s">
        <v>5</v>
      </c>
      <c r="M49" s="92">
        <f>ROUNDDOWN(C49+H49,1)</f>
        <v>2.5</v>
      </c>
      <c r="N49" s="94"/>
      <c r="O49" s="94"/>
      <c r="P49" s="112"/>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16"/>
      <c r="D50" s="16"/>
      <c r="E50" s="16"/>
      <c r="F50" s="16"/>
      <c r="G50" s="16"/>
      <c r="H50" s="16"/>
      <c r="I50" s="16"/>
      <c r="J50" s="16"/>
      <c r="K50" s="16"/>
      <c r="L50" s="16"/>
      <c r="M50" s="16"/>
      <c r="N50" s="29"/>
      <c r="O50" s="16"/>
      <c r="P50" s="16"/>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C51" s="203"/>
      <c r="D51" s="203"/>
      <c r="E51" s="202"/>
      <c r="F51" s="202"/>
      <c r="G51" s="202"/>
      <c r="H51" s="202"/>
      <c r="I51" s="202"/>
      <c r="J51" s="202"/>
      <c r="K51" s="202"/>
      <c r="L51" s="202"/>
      <c r="M51" s="202"/>
      <c r="N51" s="202"/>
      <c r="O51" s="202"/>
      <c r="P51" s="202"/>
      <c r="Q51" s="202"/>
      <c r="R51" s="202"/>
      <c r="S51" s="202"/>
      <c r="T51" s="203"/>
      <c r="U51" s="202"/>
      <c r="V51" s="202"/>
      <c r="W51" s="202"/>
      <c r="X51" s="202"/>
      <c r="Y51" s="202"/>
      <c r="Z51" s="202"/>
      <c r="AA51" s="202"/>
      <c r="AB51" s="202"/>
      <c r="AC51" s="202"/>
      <c r="AD51" s="202"/>
      <c r="AE51" s="202"/>
      <c r="AF51" s="202"/>
      <c r="AJ51" s="204"/>
      <c r="AK51" s="205"/>
      <c r="AL51" s="205"/>
      <c r="AM51" s="202"/>
      <c r="AN51" s="202"/>
      <c r="AO51" s="202"/>
      <c r="AP51" s="202"/>
      <c r="AQ51" s="202"/>
      <c r="AR51" s="202"/>
      <c r="AS51" s="202"/>
      <c r="AT51" s="202"/>
      <c r="AU51" s="202"/>
      <c r="AV51" s="202"/>
      <c r="AW51" s="202"/>
      <c r="AX51" s="202"/>
      <c r="AY51" s="202"/>
      <c r="AZ51" s="202"/>
      <c r="BA51" s="202"/>
      <c r="BB51" s="202"/>
      <c r="BC51" s="202"/>
      <c r="BD51" s="202"/>
      <c r="BE51" s="205"/>
    </row>
    <row r="52" spans="1:58" ht="20.25" customHeight="1">
      <c r="A52" s="202"/>
      <c r="B52" s="202"/>
      <c r="C52" s="203"/>
      <c r="D52" s="203"/>
      <c r="E52" s="202"/>
      <c r="F52" s="202"/>
      <c r="G52" s="202"/>
      <c r="H52" s="202"/>
      <c r="I52" s="202"/>
      <c r="J52" s="202"/>
      <c r="K52" s="202"/>
      <c r="L52" s="202"/>
      <c r="M52" s="202"/>
      <c r="N52" s="202"/>
      <c r="O52" s="202"/>
      <c r="P52" s="202"/>
      <c r="Q52" s="202"/>
      <c r="R52" s="202"/>
      <c r="S52" s="202"/>
      <c r="T52" s="202"/>
      <c r="U52" s="203"/>
      <c r="V52" s="202"/>
      <c r="W52" s="202"/>
      <c r="X52" s="202"/>
      <c r="Y52" s="202"/>
      <c r="Z52" s="202"/>
      <c r="AA52" s="202"/>
      <c r="AB52" s="202"/>
      <c r="AC52" s="202"/>
      <c r="AD52" s="202"/>
      <c r="AE52" s="202"/>
      <c r="AF52" s="202"/>
      <c r="AG52" s="202"/>
      <c r="AK52" s="204"/>
      <c r="AL52" s="205"/>
      <c r="AM52" s="205"/>
      <c r="AN52" s="202"/>
      <c r="AO52" s="202"/>
      <c r="AP52" s="202"/>
      <c r="AQ52" s="202"/>
      <c r="AR52" s="202"/>
      <c r="AS52" s="202"/>
      <c r="AT52" s="202"/>
      <c r="AU52" s="202"/>
      <c r="AV52" s="202"/>
      <c r="AW52" s="202"/>
      <c r="AX52" s="202"/>
      <c r="AY52" s="202"/>
      <c r="AZ52" s="202"/>
      <c r="BA52" s="202"/>
      <c r="BB52" s="202"/>
      <c r="BC52" s="202"/>
      <c r="BD52" s="202"/>
      <c r="BE52" s="202"/>
      <c r="BF52" s="205"/>
    </row>
    <row r="53" spans="1:58" ht="20.25" customHeight="1">
      <c r="A53" s="202"/>
      <c r="B53" s="202"/>
      <c r="C53" s="202"/>
      <c r="D53" s="203"/>
      <c r="E53" s="202"/>
      <c r="F53" s="202"/>
      <c r="G53" s="202"/>
      <c r="H53" s="202"/>
      <c r="I53" s="202"/>
      <c r="J53" s="202"/>
      <c r="K53" s="202"/>
      <c r="L53" s="202"/>
      <c r="M53" s="202"/>
      <c r="N53" s="202"/>
      <c r="O53" s="202"/>
      <c r="P53" s="202"/>
      <c r="Q53" s="202"/>
      <c r="R53" s="202"/>
      <c r="S53" s="202"/>
      <c r="T53" s="202"/>
      <c r="U53" s="203"/>
      <c r="V53" s="202"/>
      <c r="W53" s="202"/>
      <c r="X53" s="202"/>
      <c r="Y53" s="202"/>
      <c r="Z53" s="202"/>
      <c r="AA53" s="202"/>
      <c r="AB53" s="202"/>
      <c r="AC53" s="202"/>
      <c r="AD53" s="202"/>
      <c r="AE53" s="202"/>
      <c r="AF53" s="202"/>
      <c r="AG53" s="202"/>
      <c r="AK53" s="204"/>
      <c r="AL53" s="205"/>
      <c r="AM53" s="205"/>
      <c r="AN53" s="202"/>
      <c r="AO53" s="202"/>
      <c r="AP53" s="202"/>
      <c r="AQ53" s="202"/>
      <c r="AR53" s="202"/>
      <c r="AS53" s="202"/>
      <c r="AT53" s="202"/>
      <c r="AU53" s="202"/>
      <c r="AV53" s="202"/>
      <c r="AW53" s="202"/>
      <c r="AX53" s="202"/>
      <c r="AY53" s="202"/>
      <c r="AZ53" s="202"/>
      <c r="BA53" s="202"/>
      <c r="BB53" s="202"/>
      <c r="BC53" s="202"/>
      <c r="BD53" s="202"/>
      <c r="BE53" s="202"/>
      <c r="BF53" s="205"/>
    </row>
    <row r="54" spans="1:58" ht="20.25" customHeight="1">
      <c r="A54" s="202"/>
      <c r="B54" s="202"/>
      <c r="C54" s="203"/>
      <c r="D54" s="203"/>
      <c r="E54" s="202"/>
      <c r="F54" s="202"/>
      <c r="G54" s="202"/>
      <c r="H54" s="202"/>
      <c r="I54" s="202"/>
      <c r="J54" s="202"/>
      <c r="K54" s="202"/>
      <c r="L54" s="202"/>
      <c r="M54" s="202"/>
      <c r="N54" s="202"/>
      <c r="O54" s="202"/>
      <c r="P54" s="202"/>
      <c r="Q54" s="202"/>
      <c r="R54" s="202"/>
      <c r="S54" s="202"/>
      <c r="T54" s="202"/>
      <c r="U54" s="203"/>
      <c r="V54" s="202"/>
      <c r="W54" s="202"/>
      <c r="X54" s="202"/>
      <c r="Y54" s="202"/>
      <c r="Z54" s="202"/>
      <c r="AA54" s="202"/>
      <c r="AB54" s="202"/>
      <c r="AC54" s="202"/>
      <c r="AD54" s="202"/>
      <c r="AE54" s="202"/>
      <c r="AF54" s="202"/>
      <c r="AG54" s="202"/>
      <c r="AK54" s="204"/>
      <c r="AL54" s="205"/>
      <c r="AM54" s="205"/>
      <c r="AN54" s="202"/>
      <c r="AO54" s="202"/>
      <c r="AP54" s="202"/>
      <c r="AQ54" s="202"/>
      <c r="AR54" s="202"/>
      <c r="AS54" s="202"/>
      <c r="AT54" s="202"/>
      <c r="AU54" s="202"/>
      <c r="AV54" s="202"/>
      <c r="AW54" s="202"/>
      <c r="AX54" s="202"/>
      <c r="AY54" s="202"/>
      <c r="AZ54" s="202"/>
      <c r="BA54" s="202"/>
      <c r="BB54" s="202"/>
      <c r="BC54" s="202"/>
      <c r="BD54" s="202"/>
      <c r="BE54" s="202"/>
      <c r="BF54" s="205"/>
    </row>
    <row r="55" spans="1:58" ht="20.25" customHeight="1">
      <c r="C55" s="204"/>
      <c r="D55" s="204"/>
      <c r="E55" s="204"/>
      <c r="F55" s="204"/>
      <c r="G55" s="204"/>
      <c r="H55" s="204"/>
      <c r="I55" s="204"/>
      <c r="J55" s="204"/>
      <c r="K55" s="204"/>
      <c r="L55" s="204"/>
      <c r="M55" s="204"/>
      <c r="N55" s="204"/>
      <c r="O55" s="204"/>
      <c r="P55" s="204"/>
      <c r="Q55" s="204"/>
      <c r="R55" s="204"/>
      <c r="S55" s="204"/>
      <c r="T55" s="204"/>
      <c r="U55" s="205"/>
      <c r="V55" s="205"/>
      <c r="W55" s="204"/>
      <c r="X55" s="204"/>
      <c r="Y55" s="204"/>
      <c r="Z55" s="204"/>
      <c r="AA55" s="204"/>
      <c r="AB55" s="204"/>
      <c r="AC55" s="204"/>
      <c r="AD55" s="204"/>
      <c r="AE55" s="204"/>
      <c r="AF55" s="204"/>
      <c r="AG55" s="204"/>
      <c r="AH55" s="204"/>
      <c r="AI55" s="204"/>
      <c r="AJ55" s="204"/>
      <c r="AK55" s="204"/>
      <c r="AL55" s="205"/>
      <c r="AM55" s="205"/>
      <c r="AN55" s="202"/>
      <c r="AO55" s="202"/>
      <c r="AP55" s="202"/>
      <c r="AQ55" s="202"/>
      <c r="AR55" s="202"/>
      <c r="AS55" s="202"/>
      <c r="AT55" s="202"/>
      <c r="AU55" s="202"/>
      <c r="AV55" s="202"/>
      <c r="AW55" s="202"/>
      <c r="AX55" s="202"/>
      <c r="AY55" s="202"/>
      <c r="AZ55" s="202"/>
      <c r="BA55" s="202"/>
      <c r="BB55" s="202"/>
      <c r="BC55" s="202"/>
      <c r="BD55" s="202"/>
      <c r="BE55" s="202"/>
      <c r="BF55" s="205"/>
    </row>
    <row r="56" spans="1:58" ht="20.25" customHeight="1">
      <c r="C56" s="204"/>
      <c r="D56" s="204"/>
      <c r="E56" s="204"/>
      <c r="F56" s="204"/>
      <c r="G56" s="204"/>
      <c r="H56" s="204"/>
      <c r="I56" s="204"/>
      <c r="J56" s="204"/>
      <c r="K56" s="204"/>
      <c r="L56" s="204"/>
      <c r="M56" s="204"/>
      <c r="N56" s="204"/>
      <c r="O56" s="204"/>
      <c r="P56" s="204"/>
      <c r="Q56" s="204"/>
      <c r="R56" s="204"/>
      <c r="S56" s="204"/>
      <c r="T56" s="204"/>
      <c r="U56" s="205"/>
      <c r="V56" s="205"/>
      <c r="W56" s="204"/>
      <c r="X56" s="204"/>
      <c r="Y56" s="204"/>
      <c r="Z56" s="204"/>
      <c r="AA56" s="204"/>
      <c r="AB56" s="204"/>
      <c r="AC56" s="204"/>
      <c r="AD56" s="204"/>
      <c r="AE56" s="204"/>
      <c r="AF56" s="204"/>
      <c r="AG56" s="204"/>
      <c r="AH56" s="204"/>
      <c r="AI56" s="204"/>
      <c r="AJ56" s="204"/>
      <c r="AK56" s="204"/>
      <c r="AL56" s="205"/>
      <c r="AM56" s="205"/>
      <c r="AN56" s="202"/>
      <c r="AO56" s="202"/>
      <c r="AP56" s="202"/>
      <c r="AQ56" s="202"/>
      <c r="AR56" s="202"/>
      <c r="AS56" s="202"/>
      <c r="AT56" s="202"/>
      <c r="AU56" s="202"/>
      <c r="AV56" s="202"/>
      <c r="AW56" s="202"/>
      <c r="AX56" s="202"/>
      <c r="AY56" s="202"/>
      <c r="AZ56" s="202"/>
      <c r="BA56" s="202"/>
      <c r="BB56" s="202"/>
      <c r="BC56" s="202"/>
      <c r="BD56" s="202"/>
      <c r="BE56" s="202"/>
      <c r="BF56" s="205"/>
    </row>
  </sheetData>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P13:AX30">
    <cfRule type="expression" dxfId="2" priority="4">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DropDown="0" showInputMessage="1" showErrorMessage="1" sqref="AZ3">
      <formula1>"４週,暦月"</formula1>
    </dataValidation>
    <dataValidation type="list" allowBlank="1" showDropDown="0" showInputMessage="1" showErrorMessage="1" sqref="J41:K41">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88" right="0.23622047244094488" top="0.43307086614173218" bottom="0.27559055118110237" header="0.31496062992125984" footer="0.31496062992125984"/>
  <pageSetup paperSize="9" scale="40"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election activeCell="E21" sqref="E21"/>
    </sheetView>
  </sheetViews>
  <sheetFormatPr defaultColWidth="9" defaultRowHeight="18.75"/>
  <cols>
    <col min="1" max="2" width="9" style="211"/>
    <col min="3" max="3" width="44.19921875" style="211" customWidth="1"/>
    <col min="4" max="16384" width="9" style="211"/>
  </cols>
  <sheetData>
    <row r="1" spans="1:10">
      <c r="A1" s="211" t="s">
        <v>67</v>
      </c>
    </row>
    <row r="2" spans="1:10" s="212" customFormat="1" ht="20.25" customHeight="1">
      <c r="A2" s="213" t="s">
        <v>4</v>
      </c>
      <c r="B2" s="213"/>
      <c r="C2" s="214"/>
    </row>
    <row r="3" spans="1:10" s="212" customFormat="1" ht="20.25" customHeight="1">
      <c r="A3" s="214"/>
      <c r="B3" s="214"/>
      <c r="C3" s="214"/>
    </row>
    <row r="4" spans="1:10" s="212" customFormat="1" ht="20.25" customHeight="1">
      <c r="A4" s="215"/>
      <c r="B4" s="214" t="s">
        <v>97</v>
      </c>
      <c r="C4" s="214"/>
      <c r="E4" s="214" t="s">
        <v>100</v>
      </c>
      <c r="F4" s="214"/>
      <c r="G4" s="214"/>
      <c r="H4" s="214"/>
      <c r="I4" s="214"/>
      <c r="J4" s="214"/>
    </row>
    <row r="5" spans="1:10" s="212" customFormat="1" ht="20.25" customHeight="1">
      <c r="A5" s="216"/>
      <c r="B5" s="214" t="s">
        <v>98</v>
      </c>
      <c r="C5" s="214"/>
      <c r="E5" s="214"/>
      <c r="F5" s="214"/>
      <c r="G5" s="214"/>
      <c r="H5" s="214"/>
      <c r="I5" s="214"/>
      <c r="J5" s="214"/>
    </row>
    <row r="6" spans="1:10" s="212" customFormat="1" ht="20.25" customHeight="1">
      <c r="A6" s="217" t="s">
        <v>95</v>
      </c>
      <c r="B6" s="214"/>
      <c r="C6" s="214"/>
    </row>
    <row r="7" spans="1:10" s="212" customFormat="1" ht="20.25" customHeight="1">
      <c r="A7" s="217"/>
      <c r="B7" s="214"/>
      <c r="C7" s="214"/>
    </row>
    <row r="8" spans="1:10" s="212" customFormat="1" ht="20.25" customHeight="1">
      <c r="A8" s="214" t="s">
        <v>71</v>
      </c>
      <c r="B8" s="214"/>
      <c r="C8" s="214"/>
    </row>
    <row r="9" spans="1:10" s="212" customFormat="1" ht="20.25" customHeight="1">
      <c r="A9" s="217"/>
      <c r="B9" s="214"/>
      <c r="C9" s="214"/>
    </row>
    <row r="10" spans="1:10" s="212" customFormat="1" ht="20.25" customHeight="1">
      <c r="A10" s="214" t="s">
        <v>107</v>
      </c>
      <c r="B10" s="214"/>
      <c r="C10" s="214"/>
    </row>
    <row r="11" spans="1:10" s="212" customFormat="1" ht="20.25" customHeight="1">
      <c r="A11" s="214"/>
      <c r="B11" s="214"/>
      <c r="C11" s="214"/>
    </row>
    <row r="12" spans="1:10" s="212" customFormat="1" ht="20.25" customHeight="1">
      <c r="A12" s="214" t="s">
        <v>138</v>
      </c>
      <c r="B12" s="214"/>
      <c r="C12" s="214"/>
    </row>
    <row r="13" spans="1:10" s="212" customFormat="1" ht="20.25" customHeight="1">
      <c r="A13" s="214"/>
      <c r="B13" s="214"/>
      <c r="C13" s="214"/>
    </row>
    <row r="14" spans="1:10" s="212" customFormat="1" ht="20.25" customHeight="1">
      <c r="A14" s="214" t="s">
        <v>69</v>
      </c>
      <c r="B14" s="214"/>
      <c r="C14" s="214"/>
    </row>
    <row r="15" spans="1:10" s="212" customFormat="1" ht="20.25" customHeight="1">
      <c r="A15" s="214"/>
      <c r="B15" s="214"/>
      <c r="C15" s="214"/>
    </row>
    <row r="16" spans="1:10" s="212" customFormat="1" ht="20.25" customHeight="1">
      <c r="A16" s="214" t="s">
        <v>99</v>
      </c>
      <c r="B16" s="214"/>
      <c r="C16" s="214"/>
    </row>
    <row r="17" spans="1:3" s="212" customFormat="1" ht="20.25" customHeight="1">
      <c r="A17" s="214" t="s">
        <v>63</v>
      </c>
      <c r="B17" s="214"/>
      <c r="C17" s="214"/>
    </row>
    <row r="18" spans="1:3" s="212" customFormat="1" ht="20.25" customHeight="1">
      <c r="A18" s="214"/>
      <c r="B18" s="214"/>
      <c r="C18" s="214"/>
    </row>
    <row r="19" spans="1:3" s="212" customFormat="1" ht="20.25" customHeight="1">
      <c r="A19" s="214"/>
      <c r="B19" s="222" t="s">
        <v>45</v>
      </c>
      <c r="C19" s="222" t="s">
        <v>7</v>
      </c>
    </row>
    <row r="20" spans="1:3" s="212" customFormat="1" ht="20.25" customHeight="1">
      <c r="A20" s="214"/>
      <c r="B20" s="222">
        <v>1</v>
      </c>
      <c r="C20" s="224" t="s">
        <v>6</v>
      </c>
    </row>
    <row r="21" spans="1:3" s="212" customFormat="1" ht="20.25" customHeight="1">
      <c r="A21" s="214"/>
      <c r="B21" s="222">
        <v>2</v>
      </c>
      <c r="C21" s="224" t="s">
        <v>30</v>
      </c>
    </row>
    <row r="22" spans="1:3" s="212" customFormat="1" ht="20.25" customHeight="1">
      <c r="A22" s="214"/>
      <c r="B22" s="222">
        <v>3</v>
      </c>
      <c r="C22" s="224" t="s">
        <v>127</v>
      </c>
    </row>
    <row r="23" spans="1:3" s="212" customFormat="1" ht="20.25" customHeight="1">
      <c r="A23" s="214"/>
      <c r="B23" s="222">
        <v>4</v>
      </c>
      <c r="C23" s="224" t="s">
        <v>128</v>
      </c>
    </row>
    <row r="24" spans="1:3" s="212" customFormat="1" ht="20.25" customHeight="1">
      <c r="A24" s="214"/>
      <c r="B24" s="222">
        <v>5</v>
      </c>
      <c r="C24" s="224" t="s">
        <v>129</v>
      </c>
    </row>
    <row r="25" spans="1:3" s="212" customFormat="1" ht="20.25" customHeight="1">
      <c r="A25" s="214"/>
      <c r="B25" s="214"/>
      <c r="C25" s="214"/>
    </row>
    <row r="26" spans="1:3" s="212" customFormat="1" ht="20.25" customHeight="1">
      <c r="A26" s="214" t="s">
        <v>13</v>
      </c>
      <c r="B26" s="214"/>
      <c r="C26" s="214"/>
    </row>
    <row r="27" spans="1:3" s="212" customFormat="1" ht="20.25" customHeight="1">
      <c r="A27" s="214" t="s">
        <v>9</v>
      </c>
      <c r="B27" s="214"/>
      <c r="C27" s="214"/>
    </row>
    <row r="28" spans="1:3" s="212" customFormat="1" ht="20.25" customHeight="1">
      <c r="A28" s="214"/>
      <c r="B28" s="214"/>
      <c r="C28" s="214"/>
    </row>
    <row r="29" spans="1:3" s="212" customFormat="1" ht="20.25" customHeight="1">
      <c r="A29" s="214"/>
      <c r="B29" s="222" t="s">
        <v>20</v>
      </c>
      <c r="C29" s="222" t="s">
        <v>18</v>
      </c>
    </row>
    <row r="30" spans="1:3" s="212" customFormat="1" ht="20.25" customHeight="1">
      <c r="A30" s="214"/>
      <c r="B30" s="222" t="s">
        <v>12</v>
      </c>
      <c r="C30" s="224" t="s">
        <v>0</v>
      </c>
    </row>
    <row r="31" spans="1:3" s="212" customFormat="1" ht="20.25" customHeight="1">
      <c r="A31" s="214"/>
      <c r="B31" s="222" t="s">
        <v>2</v>
      </c>
      <c r="C31" s="224" t="s">
        <v>41</v>
      </c>
    </row>
    <row r="32" spans="1:3" s="212" customFormat="1" ht="20.25" customHeight="1">
      <c r="A32" s="214"/>
      <c r="B32" s="222" t="s">
        <v>11</v>
      </c>
      <c r="C32" s="224" t="s">
        <v>65</v>
      </c>
    </row>
    <row r="33" spans="1:55" s="212" customFormat="1" ht="20.25" customHeight="1">
      <c r="A33" s="214"/>
      <c r="B33" s="222" t="s">
        <v>14</v>
      </c>
      <c r="C33" s="224" t="s">
        <v>26</v>
      </c>
    </row>
    <row r="34" spans="1:55" s="212" customFormat="1" ht="20.25" customHeight="1">
      <c r="A34" s="214"/>
      <c r="B34" s="214"/>
      <c r="C34" s="214"/>
    </row>
    <row r="35" spans="1:55" s="212" customFormat="1" ht="20.25" customHeight="1">
      <c r="A35" s="214"/>
      <c r="B35" s="223" t="s">
        <v>22</v>
      </c>
      <c r="C35" s="214"/>
    </row>
    <row r="36" spans="1:55" s="212" customFormat="1" ht="20.25" customHeight="1">
      <c r="B36" s="214" t="s">
        <v>66</v>
      </c>
      <c r="E36" s="223"/>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row>
    <row r="37" spans="1:55" s="212" customFormat="1" ht="20.25" customHeight="1">
      <c r="B37" s="214" t="s">
        <v>94</v>
      </c>
      <c r="E37" s="214"/>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row>
    <row r="38" spans="1:55" s="212" customFormat="1" ht="20.25" customHeight="1">
      <c r="E38" s="214"/>
    </row>
    <row r="39" spans="1:55" s="212" customFormat="1" ht="20.25" customHeight="1">
      <c r="A39" s="214"/>
      <c r="B39" s="214"/>
      <c r="C39" s="214"/>
      <c r="D39" s="225"/>
      <c r="E39" s="229"/>
      <c r="F39" s="229"/>
      <c r="G39" s="229"/>
      <c r="J39" s="229"/>
      <c r="K39" s="229"/>
      <c r="L39" s="229"/>
      <c r="R39" s="229"/>
      <c r="S39" s="229"/>
      <c r="T39" s="229"/>
      <c r="W39" s="229"/>
      <c r="X39" s="229"/>
      <c r="Y39" s="229"/>
    </row>
    <row r="40" spans="1:55" s="212" customFormat="1" ht="20.25" customHeight="1">
      <c r="A40" s="214" t="s">
        <v>139</v>
      </c>
      <c r="B40" s="214"/>
      <c r="C40" s="214"/>
    </row>
    <row r="41" spans="1:55" s="212" customFormat="1" ht="20.25" customHeight="1">
      <c r="A41" s="214" t="s">
        <v>49</v>
      </c>
      <c r="B41" s="214"/>
      <c r="C41" s="214"/>
    </row>
    <row r="42" spans="1:55" s="212" customFormat="1" ht="20.25" customHeight="1">
      <c r="A42" s="218" t="s">
        <v>108</v>
      </c>
      <c r="D42" s="226"/>
      <c r="E42" s="230"/>
      <c r="F42" s="229"/>
      <c r="G42" s="229"/>
      <c r="H42" s="229"/>
      <c r="I42" s="229"/>
      <c r="K42" s="229"/>
      <c r="M42" s="229"/>
      <c r="N42" s="229"/>
      <c r="O42" s="229"/>
      <c r="P42" s="229"/>
      <c r="Q42" s="229"/>
      <c r="S42" s="229"/>
      <c r="U42" s="229"/>
      <c r="V42" s="229"/>
      <c r="X42" s="229"/>
      <c r="Z42" s="229"/>
      <c r="AA42" s="229"/>
      <c r="AB42" s="229"/>
      <c r="AC42" s="229"/>
      <c r="AD42" s="229"/>
      <c r="AF42" s="225"/>
      <c r="AH42" s="229"/>
      <c r="AM42" s="229"/>
    </row>
    <row r="43" spans="1:55" s="212" customFormat="1" ht="20.25" customHeight="1">
      <c r="C43" s="218"/>
      <c r="D43" s="226"/>
      <c r="E43" s="230"/>
      <c r="F43" s="229"/>
      <c r="G43" s="229"/>
      <c r="H43" s="229"/>
      <c r="I43" s="229"/>
      <c r="K43" s="229"/>
      <c r="M43" s="229"/>
      <c r="N43" s="229"/>
      <c r="O43" s="229"/>
      <c r="P43" s="229"/>
      <c r="Q43" s="229"/>
      <c r="S43" s="229"/>
      <c r="U43" s="229"/>
      <c r="V43" s="229"/>
      <c r="X43" s="229"/>
      <c r="Z43" s="229"/>
      <c r="AA43" s="229"/>
      <c r="AB43" s="229"/>
      <c r="AC43" s="229"/>
      <c r="AD43" s="229"/>
      <c r="AF43" s="225"/>
      <c r="AH43" s="229"/>
      <c r="AM43" s="229"/>
    </row>
    <row r="44" spans="1:55" s="212" customFormat="1" ht="20.25" customHeight="1">
      <c r="A44" s="214" t="s">
        <v>70</v>
      </c>
      <c r="B44" s="214"/>
    </row>
    <row r="45" spans="1:55" s="212" customFormat="1" ht="20.25" customHeight="1"/>
    <row r="46" spans="1:55" s="212" customFormat="1" ht="20.25" customHeight="1">
      <c r="A46" s="214" t="s">
        <v>140</v>
      </c>
      <c r="B46" s="214"/>
      <c r="C46" s="214"/>
    </row>
    <row r="47" spans="1:55" s="212" customFormat="1" ht="20.25" customHeight="1">
      <c r="A47" s="214" t="s">
        <v>109</v>
      </c>
      <c r="B47" s="214"/>
      <c r="C47" s="214"/>
    </row>
    <row r="48" spans="1:55" s="212" customFormat="1" ht="20.25" customHeight="1"/>
    <row r="49" spans="1:55" s="212" customFormat="1" ht="20.25" customHeight="1">
      <c r="A49" s="214" t="s">
        <v>43</v>
      </c>
      <c r="B49" s="214"/>
      <c r="C49" s="214"/>
    </row>
    <row r="50" spans="1:55" s="212" customFormat="1" ht="20.25" customHeight="1">
      <c r="A50" s="214" t="s">
        <v>110</v>
      </c>
      <c r="B50" s="214"/>
      <c r="C50" s="214"/>
    </row>
    <row r="51" spans="1:55" s="212" customFormat="1" ht="20.25" customHeight="1">
      <c r="A51" s="214"/>
      <c r="B51" s="214"/>
      <c r="C51" s="214"/>
    </row>
    <row r="52" spans="1:55" s="212" customFormat="1" ht="20.25" customHeight="1">
      <c r="A52" s="214" t="s">
        <v>72</v>
      </c>
      <c r="B52" s="214"/>
      <c r="C52" s="214"/>
    </row>
    <row r="53" spans="1:55" s="212" customFormat="1" ht="20.25" customHeight="1">
      <c r="A53" s="214"/>
      <c r="B53" s="214"/>
      <c r="C53" s="214"/>
    </row>
    <row r="54" spans="1:55" s="212" customFormat="1" ht="20.25" customHeight="1">
      <c r="A54" s="212" t="s">
        <v>111</v>
      </c>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row>
    <row r="55" spans="1:55" s="212" customFormat="1" ht="20.25" customHeight="1">
      <c r="A55" s="212" t="s">
        <v>90</v>
      </c>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row>
    <row r="56" spans="1:55" s="212" customFormat="1" ht="20.25" customHeight="1">
      <c r="A56" s="212" t="s">
        <v>118</v>
      </c>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row>
    <row r="57" spans="1:55" s="212" customFormat="1" ht="20.25" customHeight="1">
      <c r="A57" s="214"/>
      <c r="B57" s="214"/>
      <c r="C57" s="214"/>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row>
    <row r="58" spans="1:55" s="212" customFormat="1" ht="20.25" customHeight="1">
      <c r="A58" s="212" t="s">
        <v>137</v>
      </c>
      <c r="C58" s="221"/>
      <c r="D58" s="223"/>
      <c r="E58" s="223"/>
    </row>
    <row r="59" spans="1:55" s="212" customFormat="1" ht="20.25" customHeight="1">
      <c r="A59" s="219" t="s">
        <v>115</v>
      </c>
      <c r="B59" s="221"/>
      <c r="C59" s="221"/>
      <c r="D59" s="214"/>
      <c r="E59" s="214"/>
    </row>
    <row r="60" spans="1:55" s="212" customFormat="1" ht="20.25" customHeight="1">
      <c r="A60" s="220" t="s">
        <v>116</v>
      </c>
      <c r="B60" s="221"/>
      <c r="C60" s="221"/>
      <c r="D60" s="214"/>
      <c r="E60" s="214"/>
    </row>
    <row r="61" spans="1:55" s="212" customFormat="1" ht="20.25" customHeight="1">
      <c r="A61" s="219" t="s">
        <v>117</v>
      </c>
      <c r="B61" s="221"/>
      <c r="C61" s="221"/>
      <c r="D61" s="214"/>
      <c r="E61" s="214"/>
    </row>
    <row r="62" spans="1:55" s="212" customFormat="1" ht="20.25" customHeight="1">
      <c r="A62" s="220" t="s">
        <v>113</v>
      </c>
      <c r="B62" s="221"/>
      <c r="C62" s="221"/>
      <c r="D62" s="214"/>
      <c r="E62" s="214"/>
    </row>
    <row r="63" spans="1:55" s="212" customFormat="1" ht="20.25" customHeight="1">
      <c r="A63" s="219" t="s">
        <v>142</v>
      </c>
      <c r="B63" s="221"/>
      <c r="C63" s="221"/>
      <c r="D63" s="214"/>
      <c r="E63" s="214"/>
    </row>
    <row r="64" spans="1:55" s="212" customFormat="1" ht="20.25" customHeight="1">
      <c r="A64" s="219" t="s">
        <v>143</v>
      </c>
      <c r="B64" s="221"/>
      <c r="C64" s="221"/>
      <c r="D64" s="214"/>
      <c r="E64" s="214"/>
    </row>
    <row r="65" spans="1:5" s="212" customFormat="1" ht="20.25" customHeight="1">
      <c r="A65" s="219" t="s">
        <v>3</v>
      </c>
      <c r="B65" s="221"/>
      <c r="C65" s="221"/>
      <c r="D65" s="214"/>
      <c r="E65" s="214"/>
    </row>
    <row r="66" spans="1:5" s="212" customFormat="1" ht="20.25" customHeight="1">
      <c r="A66" s="221"/>
      <c r="B66" s="221"/>
      <c r="C66" s="221"/>
      <c r="D66" s="214"/>
      <c r="E66" s="214"/>
    </row>
    <row r="67" spans="1:5" s="212" customFormat="1" ht="20.25" customHeight="1">
      <c r="A67" s="221"/>
      <c r="B67" s="221"/>
      <c r="C67" s="221"/>
      <c r="D67" s="214"/>
      <c r="E67" s="214"/>
    </row>
    <row r="68" spans="1:5" s="212" customFormat="1" ht="20.25" customHeight="1">
      <c r="A68" s="221"/>
      <c r="B68" s="221"/>
      <c r="C68" s="221"/>
      <c r="D68" s="214"/>
      <c r="E68" s="214"/>
    </row>
    <row r="69" spans="1:5" s="212" customFormat="1" ht="20.25" customHeight="1">
      <c r="A69" s="221"/>
      <c r="B69" s="221"/>
      <c r="C69" s="221"/>
      <c r="D69" s="214"/>
      <c r="E69" s="214"/>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7"/>
  <sheetViews>
    <sheetView topLeftCell="A4" workbookViewId="0">
      <selection activeCell="F14" sqref="F14"/>
    </sheetView>
  </sheetViews>
  <sheetFormatPr defaultColWidth="9" defaultRowHeight="25.5"/>
  <cols>
    <col min="1" max="1" width="2" style="231" customWidth="1"/>
    <col min="2" max="2" width="8.59765625" style="231" customWidth="1"/>
    <col min="3" max="11" width="40.59765625" style="231" customWidth="1"/>
    <col min="12" max="16384" width="9" style="231"/>
  </cols>
  <sheetData>
    <row r="1" spans="2:11">
      <c r="B1" s="231" t="s">
        <v>88</v>
      </c>
    </row>
    <row r="3" spans="2:11">
      <c r="B3" s="232" t="s">
        <v>45</v>
      </c>
      <c r="C3" s="232" t="s">
        <v>89</v>
      </c>
    </row>
    <row r="4" spans="2:11">
      <c r="B4" s="232">
        <v>1</v>
      </c>
      <c r="C4" s="236" t="s">
        <v>121</v>
      </c>
    </row>
    <row r="5" spans="2:11">
      <c r="B5" s="232">
        <v>2</v>
      </c>
      <c r="C5" s="236" t="s">
        <v>122</v>
      </c>
    </row>
    <row r="6" spans="2:11">
      <c r="B6" s="232">
        <v>3</v>
      </c>
      <c r="C6" s="236" t="s">
        <v>123</v>
      </c>
    </row>
    <row r="7" spans="2:11">
      <c r="B7" s="232">
        <v>4</v>
      </c>
      <c r="C7" s="236" t="s">
        <v>124</v>
      </c>
    </row>
    <row r="8" spans="2:11">
      <c r="B8" s="232">
        <v>5</v>
      </c>
      <c r="C8" s="236" t="s">
        <v>125</v>
      </c>
    </row>
    <row r="9" spans="2:11">
      <c r="B9" s="232">
        <v>6</v>
      </c>
      <c r="C9" s="236" t="s">
        <v>126</v>
      </c>
    </row>
    <row r="10" spans="2:11">
      <c r="B10" s="232">
        <v>7</v>
      </c>
      <c r="C10" s="236"/>
    </row>
    <row r="11" spans="2:11">
      <c r="B11" s="232">
        <v>8</v>
      </c>
      <c r="C11" s="236"/>
    </row>
    <row r="13" spans="2:11">
      <c r="B13" s="231" t="s">
        <v>87</v>
      </c>
    </row>
    <row r="14" spans="2:11" ht="26.25"/>
    <row r="15" spans="2:11" ht="26.25">
      <c r="B15" s="233" t="s">
        <v>7</v>
      </c>
      <c r="C15" s="237" t="s">
        <v>6</v>
      </c>
      <c r="D15" s="241" t="s">
        <v>30</v>
      </c>
      <c r="E15" s="245" t="s">
        <v>127</v>
      </c>
      <c r="F15" s="241" t="s">
        <v>128</v>
      </c>
      <c r="G15" s="246" t="s">
        <v>129</v>
      </c>
      <c r="H15" s="246" t="s">
        <v>17</v>
      </c>
      <c r="I15" s="246" t="s">
        <v>17</v>
      </c>
      <c r="J15" s="246" t="s">
        <v>17</v>
      </c>
      <c r="K15" s="249" t="s">
        <v>17</v>
      </c>
    </row>
    <row r="16" spans="2:11">
      <c r="B16" s="234" t="s">
        <v>79</v>
      </c>
      <c r="C16" s="238" t="s">
        <v>53</v>
      </c>
      <c r="D16" s="242" t="s">
        <v>21</v>
      </c>
      <c r="E16" s="242" t="s">
        <v>127</v>
      </c>
      <c r="F16" s="242" t="s">
        <v>128</v>
      </c>
      <c r="G16" s="242" t="s">
        <v>129</v>
      </c>
      <c r="H16" s="242"/>
      <c r="I16" s="247"/>
      <c r="J16" s="247"/>
      <c r="K16" s="250"/>
    </row>
    <row r="17" spans="2:11">
      <c r="B17" s="234"/>
      <c r="C17" s="239" t="s">
        <v>21</v>
      </c>
      <c r="D17" s="242" t="s">
        <v>48</v>
      </c>
      <c r="E17" s="242" t="s">
        <v>17</v>
      </c>
      <c r="F17" s="242" t="s">
        <v>17</v>
      </c>
      <c r="G17" s="242" t="s">
        <v>17</v>
      </c>
      <c r="H17" s="242"/>
      <c r="I17" s="248"/>
      <c r="J17" s="248"/>
      <c r="K17" s="251"/>
    </row>
    <row r="18" spans="2:11">
      <c r="B18" s="234"/>
      <c r="C18" s="239" t="s">
        <v>17</v>
      </c>
      <c r="D18" s="242" t="s">
        <v>53</v>
      </c>
      <c r="E18" s="242" t="s">
        <v>17</v>
      </c>
      <c r="F18" s="242" t="s">
        <v>17</v>
      </c>
      <c r="G18" s="242" t="s">
        <v>17</v>
      </c>
      <c r="H18" s="242"/>
      <c r="I18" s="248"/>
      <c r="J18" s="248"/>
      <c r="K18" s="251"/>
    </row>
    <row r="19" spans="2:11">
      <c r="B19" s="234"/>
      <c r="C19" s="239" t="s">
        <v>17</v>
      </c>
      <c r="D19" s="242" t="s">
        <v>17</v>
      </c>
      <c r="E19" s="242" t="s">
        <v>17</v>
      </c>
      <c r="F19" s="242" t="s">
        <v>17</v>
      </c>
      <c r="G19" s="242" t="s">
        <v>17</v>
      </c>
      <c r="H19" s="242"/>
      <c r="I19" s="248"/>
      <c r="J19" s="248"/>
      <c r="K19" s="251"/>
    </row>
    <row r="20" spans="2:11">
      <c r="B20" s="234"/>
      <c r="C20" s="239" t="s">
        <v>17</v>
      </c>
      <c r="D20" s="242" t="s">
        <v>17</v>
      </c>
      <c r="E20" s="242" t="s">
        <v>17</v>
      </c>
      <c r="F20" s="242" t="s">
        <v>17</v>
      </c>
      <c r="G20" s="242" t="s">
        <v>17</v>
      </c>
      <c r="H20" s="242"/>
      <c r="I20" s="248"/>
      <c r="J20" s="248"/>
      <c r="K20" s="251"/>
    </row>
    <row r="21" spans="2:11">
      <c r="B21" s="234"/>
      <c r="C21" s="239" t="s">
        <v>17</v>
      </c>
      <c r="D21" s="242" t="s">
        <v>17</v>
      </c>
      <c r="E21" s="242" t="s">
        <v>17</v>
      </c>
      <c r="F21" s="242" t="s">
        <v>17</v>
      </c>
      <c r="G21" s="242" t="s">
        <v>17</v>
      </c>
      <c r="H21" s="242"/>
      <c r="I21" s="248"/>
      <c r="J21" s="248"/>
      <c r="K21" s="251"/>
    </row>
    <row r="22" spans="2:11">
      <c r="B22" s="234"/>
      <c r="C22" s="239" t="s">
        <v>17</v>
      </c>
      <c r="D22" s="242" t="s">
        <v>17</v>
      </c>
      <c r="E22" s="242" t="s">
        <v>17</v>
      </c>
      <c r="F22" s="242" t="s">
        <v>17</v>
      </c>
      <c r="G22" s="242" t="s">
        <v>17</v>
      </c>
      <c r="H22" s="242"/>
      <c r="I22" s="248"/>
      <c r="J22" s="248"/>
      <c r="K22" s="251"/>
    </row>
    <row r="23" spans="2:11">
      <c r="B23" s="234"/>
      <c r="C23" s="239" t="s">
        <v>17</v>
      </c>
      <c r="D23" s="242" t="s">
        <v>17</v>
      </c>
      <c r="E23" s="242" t="s">
        <v>17</v>
      </c>
      <c r="F23" s="242" t="s">
        <v>17</v>
      </c>
      <c r="G23" s="242" t="s">
        <v>17</v>
      </c>
      <c r="H23" s="242"/>
      <c r="I23" s="248"/>
      <c r="J23" s="248"/>
      <c r="K23" s="251"/>
    </row>
    <row r="24" spans="2:11">
      <c r="B24" s="234"/>
      <c r="C24" s="239" t="s">
        <v>17</v>
      </c>
      <c r="D24" s="242" t="s">
        <v>17</v>
      </c>
      <c r="E24" s="242" t="s">
        <v>17</v>
      </c>
      <c r="F24" s="242" t="s">
        <v>17</v>
      </c>
      <c r="G24" s="242" t="s">
        <v>17</v>
      </c>
      <c r="H24" s="242"/>
      <c r="I24" s="248"/>
      <c r="J24" s="248"/>
      <c r="K24" s="251"/>
    </row>
    <row r="25" spans="2:11">
      <c r="B25" s="234"/>
      <c r="C25" s="239" t="s">
        <v>17</v>
      </c>
      <c r="D25" s="243" t="s">
        <v>17</v>
      </c>
      <c r="E25" s="243" t="s">
        <v>17</v>
      </c>
      <c r="F25" s="243" t="s">
        <v>17</v>
      </c>
      <c r="G25" s="243" t="s">
        <v>17</v>
      </c>
      <c r="H25" s="243"/>
      <c r="I25" s="248"/>
      <c r="J25" s="248"/>
      <c r="K25" s="251"/>
    </row>
    <row r="26" spans="2:11">
      <c r="B26" s="234"/>
      <c r="C26" s="239" t="s">
        <v>17</v>
      </c>
      <c r="D26" s="243" t="s">
        <v>17</v>
      </c>
      <c r="E26" s="243" t="s">
        <v>17</v>
      </c>
      <c r="F26" s="243" t="s">
        <v>17</v>
      </c>
      <c r="G26" s="243" t="s">
        <v>17</v>
      </c>
      <c r="H26" s="243"/>
      <c r="I26" s="248"/>
      <c r="J26" s="248"/>
      <c r="K26" s="251"/>
    </row>
    <row r="27" spans="2:11">
      <c r="B27" s="234"/>
      <c r="C27" s="239" t="s">
        <v>17</v>
      </c>
      <c r="D27" s="243" t="s">
        <v>17</v>
      </c>
      <c r="E27" s="243" t="s">
        <v>17</v>
      </c>
      <c r="F27" s="243" t="s">
        <v>17</v>
      </c>
      <c r="G27" s="243" t="s">
        <v>17</v>
      </c>
      <c r="H27" s="243"/>
      <c r="I27" s="248"/>
      <c r="J27" s="248"/>
      <c r="K27" s="251"/>
    </row>
    <row r="28" spans="2:11" ht="26.25">
      <c r="B28" s="235"/>
      <c r="C28" s="240" t="s">
        <v>17</v>
      </c>
      <c r="D28" s="244" t="s">
        <v>17</v>
      </c>
      <c r="E28" s="244" t="s">
        <v>17</v>
      </c>
      <c r="F28" s="244" t="s">
        <v>17</v>
      </c>
      <c r="G28" s="244" t="s">
        <v>17</v>
      </c>
      <c r="H28" s="244"/>
      <c r="I28" s="244"/>
      <c r="J28" s="244"/>
      <c r="K28" s="252"/>
    </row>
    <row r="31" spans="2:11">
      <c r="C31" s="231" t="s">
        <v>101</v>
      </c>
    </row>
    <row r="32" spans="2:11">
      <c r="C32" s="231" t="s">
        <v>10</v>
      </c>
    </row>
    <row r="33" spans="3:3">
      <c r="C33" s="231" t="s">
        <v>130</v>
      </c>
    </row>
    <row r="34" spans="3:3">
      <c r="C34" s="231" t="s">
        <v>104</v>
      </c>
    </row>
    <row r="35" spans="3:3">
      <c r="C35" s="231" t="s">
        <v>132</v>
      </c>
    </row>
    <row r="36" spans="3:3">
      <c r="C36" s="231" t="s">
        <v>133</v>
      </c>
    </row>
    <row r="37" spans="3:3">
      <c r="C37" s="231" t="s">
        <v>134</v>
      </c>
    </row>
    <row r="38" spans="3:3">
      <c r="C38" s="231" t="s">
        <v>135</v>
      </c>
    </row>
    <row r="39" spans="3:3">
      <c r="C39" s="231" t="s">
        <v>44</v>
      </c>
    </row>
    <row r="40" spans="3:3">
      <c r="C40" s="231" t="s">
        <v>50</v>
      </c>
    </row>
    <row r="42" spans="3:3">
      <c r="C42" s="231" t="s">
        <v>131</v>
      </c>
    </row>
    <row r="43" spans="3:3">
      <c r="C43" s="231" t="s">
        <v>68</v>
      </c>
    </row>
    <row r="44" spans="3:3">
      <c r="C44" s="231" t="s">
        <v>60</v>
      </c>
    </row>
    <row r="45" spans="3:3">
      <c r="C45" s="231" t="s">
        <v>80</v>
      </c>
    </row>
    <row r="46" spans="3:3">
      <c r="C46" s="231" t="s">
        <v>81</v>
      </c>
    </row>
    <row r="47" spans="3:3">
      <c r="C47" s="231" t="s">
        <v>82</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訪問看護（１枚版）</vt:lpstr>
      <vt:lpstr>訪問看護（100名）</vt:lpstr>
      <vt:lpstr>【記載例】訪問看護</vt:lpstr>
      <vt:lpstr>記入方法</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河野　久美子(手動)</cp:lastModifiedBy>
  <cp:lastPrinted>2021-03-21T05:44:01Z</cp:lastPrinted>
  <dcterms:created xsi:type="dcterms:W3CDTF">2020-01-14T23:44:41Z</dcterms:created>
  <dcterms:modified xsi:type="dcterms:W3CDTF">2024-01-11T07:57:36Z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2024-01-11T07:57:36Z</vt:filetime>
  </property>
</Properties>
</file>