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315" windowWidth="13740" windowHeight="6360" tabRatio="836" activeTab="0"/>
  </bookViews>
  <sheets>
    <sheet name="１．市税総括　" sheetId="1" r:id="rId1"/>
    <sheet name="その２　２．市民税　" sheetId="2" r:id="rId2"/>
    <sheet name="その２　所得区分別　" sheetId="3" r:id="rId3"/>
    <sheet name="その３　法人市民税　" sheetId="4" r:id="rId4"/>
    <sheet name="３．固定資産税　" sheetId="5" r:id="rId5"/>
    <sheet name="その２　木造　" sheetId="6" r:id="rId6"/>
    <sheet name="その３　非木造　" sheetId="7" r:id="rId7"/>
    <sheet name="その４　納税義務　" sheetId="8" r:id="rId8"/>
    <sheet name="４．諸税　その１　" sheetId="9" r:id="rId9"/>
    <sheet name="その２　市たばこ税　" sheetId="10" r:id="rId10"/>
    <sheet name="その３　入湯税　" sheetId="11" r:id="rId11"/>
    <sheet name="その４　地方譲与税　" sheetId="12" r:id="rId12"/>
  </sheets>
  <definedNames>
    <definedName name="_xlnm.Print_Area" localSheetId="0">'１．市税総括　'!$A$1:$Y$36</definedName>
    <definedName name="_xlnm.Print_Area" localSheetId="4">'３．固定資産税　'!$A$1:$L$55</definedName>
    <definedName name="_xlnm.Print_Area" localSheetId="1">'その２　２．市民税　'!$A$1:$AJ$46</definedName>
    <definedName name="_xlnm.Print_Area" localSheetId="2">'その２　所得区分別　'!$A$1:$J$39</definedName>
    <definedName name="_xlnm.Print_Area" localSheetId="5">'その２　木造　'!$A$1:$L$45</definedName>
    <definedName name="_xlnm.Print_Area" localSheetId="10">'その３　入湯税　'!$A$1:$R$24</definedName>
    <definedName name="_xlnm.Print_Area" localSheetId="6">'その３　非木造　'!$A$1:$J$49</definedName>
    <definedName name="_xlnm.Print_Area" localSheetId="11">'その４　地方譲与税　'!$A$1:$T$32</definedName>
    <definedName name="_xlnm.Print_Area" localSheetId="7">'その４　納税義務　'!$A$1:$AN$60</definedName>
    <definedName name="TABLE" localSheetId="0">'１．市税総括　'!$E$1:$E$3</definedName>
    <definedName name="TABLE" localSheetId="8">'４．諸税　その１　'!$B$6:$I$22</definedName>
    <definedName name="TABLE" localSheetId="1">'その２　２．市民税　'!$B$6:$T$18</definedName>
    <definedName name="TABLE" localSheetId="9">'その２　市たばこ税　'!#REF!</definedName>
    <definedName name="TABLE" localSheetId="2">'その２　所得区分別　'!$A$3:$J$29</definedName>
    <definedName name="TABLE" localSheetId="10">'その３　入湯税　'!$A$3:$J$4</definedName>
    <definedName name="TABLE" localSheetId="3">'その３　法人市民税　'!$B$4:$H$14</definedName>
    <definedName name="TABLE" localSheetId="11">'その４　地方譲与税　'!#REF!</definedName>
    <definedName name="TABLE" localSheetId="7">'その４　納税義務　'!$A$5:$T$6</definedName>
    <definedName name="TABLE_2" localSheetId="0">'１．市税総括　'!$A$6:$I$35</definedName>
    <definedName name="TABLE_2" localSheetId="8">'４．諸税　その１　'!#REF!</definedName>
    <definedName name="TABLE_2" localSheetId="1">'その２　２．市民税　'!$B$32:$F$44</definedName>
    <definedName name="TABLE_2" localSheetId="9">'その２　市たばこ税　'!$B$4:$M$32</definedName>
    <definedName name="TABLE_2" localSheetId="10">'その３　入湯税　'!$A$23:$J$33</definedName>
    <definedName name="TABLE_2" localSheetId="11">'その４　地方譲与税　'!#REF!</definedName>
    <definedName name="TABLE_2" localSheetId="7">'その４　納税義務　'!$A$19:$X$20</definedName>
    <definedName name="TABLE_3" localSheetId="0">'１．市税総括　'!#REF!</definedName>
    <definedName name="TABLE_3" localSheetId="8">'４．諸税　その１　'!#REF!</definedName>
    <definedName name="TABLE_3" localSheetId="9">'その２　市たばこ税　'!#REF!</definedName>
    <definedName name="TABLE_3" localSheetId="11">'その４　地方譲与税　'!#REF!</definedName>
    <definedName name="TABLE_3" localSheetId="7">'その４　納税義務　'!$A$35:$R$36</definedName>
    <definedName name="TABLE_4" localSheetId="0">'１．市税総括　'!#REF!</definedName>
    <definedName name="TABLE_4" localSheetId="8">'４．諸税　その１　'!#REF!</definedName>
    <definedName name="TABLE_4" localSheetId="9">'その２　市たばこ税　'!#REF!</definedName>
    <definedName name="TABLE_4" localSheetId="11">'その４　地方譲与税　'!$B$4:$J$24</definedName>
    <definedName name="TABLE_4" localSheetId="7">'その４　納税義務　'!$A$50:$Z$51</definedName>
  </definedNames>
  <calcPr fullCalcOnLoad="1"/>
</workbook>
</file>

<file path=xl/sharedStrings.xml><?xml version="1.0" encoding="utf-8"?>
<sst xmlns="http://schemas.openxmlformats.org/spreadsheetml/2006/main" count="549" uniqueCount="294">
  <si>
    <t>（単位：円）</t>
  </si>
  <si>
    <t>年 度</t>
  </si>
  <si>
    <t>区 分</t>
  </si>
  <si>
    <t>当たり</t>
  </si>
  <si>
    <t>市民税</t>
  </si>
  <si>
    <t>調定額</t>
  </si>
  <si>
    <t>収入額</t>
  </si>
  <si>
    <t>固 定</t>
  </si>
  <si>
    <t>資産税</t>
  </si>
  <si>
    <t>市たば</t>
  </si>
  <si>
    <t>こ 税</t>
  </si>
  <si>
    <t>都 市</t>
  </si>
  <si>
    <t>計画税</t>
  </si>
  <si>
    <t>市 税</t>
  </si>
  <si>
    <t>総 額</t>
  </si>
  <si>
    <t>計</t>
  </si>
  <si>
    <t>10万円以下</t>
  </si>
  <si>
    <t>1,000万円超</t>
  </si>
  <si>
    <t>計</t>
  </si>
  <si>
    <t>区分</t>
  </si>
  <si>
    <t>１人当たり税額</t>
  </si>
  <si>
    <t>１人当たり</t>
  </si>
  <si>
    <t>年度</t>
  </si>
  <si>
    <t>(1) 固定資産税・都市計画税</t>
  </si>
  <si>
    <t>固定資産税</t>
  </si>
  <si>
    <t>都市計画税</t>
  </si>
  <si>
    <t>(2) 土地・家屋・償却資産</t>
  </si>
  <si>
    <t>土地</t>
  </si>
  <si>
    <t>税 目</t>
  </si>
  <si>
    <t>地方譲与税</t>
  </si>
  <si>
    <t>所得譲与税</t>
  </si>
  <si>
    <t xml:space="preserve">          －</t>
  </si>
  <si>
    <t>自動車重量</t>
  </si>
  <si>
    <t>譲与税</t>
  </si>
  <si>
    <t>地方道路</t>
  </si>
  <si>
    <t>利子割交付金</t>
  </si>
  <si>
    <t>配当割交付金</t>
  </si>
  <si>
    <t>株式等譲渡所得割</t>
  </si>
  <si>
    <t>交付金</t>
  </si>
  <si>
    <t>地方消費税</t>
  </si>
  <si>
    <t>ゴルフ場利用税</t>
  </si>
  <si>
    <t>特別地方消費税</t>
  </si>
  <si>
    <t>自動車取得税</t>
  </si>
  <si>
    <t>地方特例交付金</t>
  </si>
  <si>
    <t>＊　　各年度４月末現在(調定額には都市計画税を含む。）</t>
  </si>
  <si>
    <t>構成比</t>
  </si>
  <si>
    <t>現年課税分</t>
  </si>
  <si>
    <t>法 人</t>
  </si>
  <si>
    <t>滞納繰越分</t>
  </si>
  <si>
    <t>個 人</t>
  </si>
  <si>
    <t>軽自動車税</t>
  </si>
  <si>
    <t>市たばこ税</t>
  </si>
  <si>
    <t>入湯税</t>
  </si>
  <si>
    <t>合計</t>
  </si>
  <si>
    <t>所得種別</t>
  </si>
  <si>
    <t>給与</t>
  </si>
  <si>
    <t>農業</t>
  </si>
  <si>
    <t>分離譲渡</t>
  </si>
  <si>
    <t>その他</t>
  </si>
  <si>
    <t>均等割・法人税割別</t>
  </si>
  <si>
    <t>申告区分別</t>
  </si>
  <si>
    <t>均等割</t>
  </si>
  <si>
    <t>法人税割</t>
  </si>
  <si>
    <t>予定申告</t>
  </si>
  <si>
    <t>確定申告</t>
  </si>
  <si>
    <t>修正申告</t>
  </si>
  <si>
    <t>合 計</t>
  </si>
  <si>
    <t>箕面</t>
  </si>
  <si>
    <t>西小路</t>
  </si>
  <si>
    <t>牧落</t>
  </si>
  <si>
    <t>百楽荘</t>
  </si>
  <si>
    <t>桜井</t>
  </si>
  <si>
    <t>桜</t>
  </si>
  <si>
    <t>半町</t>
  </si>
  <si>
    <t>瀬川</t>
  </si>
  <si>
    <t>新稲</t>
  </si>
  <si>
    <t>桜ヶ丘</t>
  </si>
  <si>
    <t>温泉町</t>
  </si>
  <si>
    <t>箕面公園</t>
  </si>
  <si>
    <t>箕面地区合計</t>
  </si>
  <si>
    <t>稲</t>
  </si>
  <si>
    <t>芝</t>
  </si>
  <si>
    <t>西宿</t>
  </si>
  <si>
    <t>今宮</t>
  </si>
  <si>
    <t>外院</t>
  </si>
  <si>
    <t>石丸</t>
  </si>
  <si>
    <t>白島</t>
  </si>
  <si>
    <t>東坊島</t>
  </si>
  <si>
    <t>西坊島</t>
  </si>
  <si>
    <t>坊島</t>
  </si>
  <si>
    <t>如意谷</t>
  </si>
  <si>
    <t>船場西</t>
  </si>
  <si>
    <t>船場東</t>
  </si>
  <si>
    <t>萱野地区合計</t>
  </si>
  <si>
    <t>大字小野原</t>
  </si>
  <si>
    <t>小野原東</t>
  </si>
  <si>
    <t>小野原西</t>
  </si>
  <si>
    <t>粟生新家</t>
  </si>
  <si>
    <t>大字粟生外院</t>
  </si>
  <si>
    <t>粟生外院</t>
  </si>
  <si>
    <t>大字粟生間谷</t>
  </si>
  <si>
    <t>粟生間谷東</t>
  </si>
  <si>
    <t>粟生間谷西</t>
  </si>
  <si>
    <t>豊川地区合計</t>
  </si>
  <si>
    <t>下止々呂美</t>
  </si>
  <si>
    <t>営業等</t>
  </si>
  <si>
    <t>区分</t>
  </si>
  <si>
    <t>調定額</t>
  </si>
  <si>
    <t>年度</t>
  </si>
  <si>
    <t>＊　　各年度５月末現在</t>
  </si>
  <si>
    <t>３． 固　 定 　資　 産　 税</t>
  </si>
  <si>
    <t>大字粟生岩阪</t>
  </si>
  <si>
    <t>大字宿久庄</t>
  </si>
  <si>
    <t>利用区分</t>
  </si>
  <si>
    <t>４． 諸　　　　　　　　税</t>
  </si>
  <si>
    <t>（単位：台）</t>
  </si>
  <si>
    <t>種別</t>
  </si>
  <si>
    <t>９１㏄～１２５㏄</t>
  </si>
  <si>
    <t>ミニカー</t>
  </si>
  <si>
    <t>軽自動車</t>
  </si>
  <si>
    <t>軽二輪車</t>
  </si>
  <si>
    <t>軽三輪車</t>
  </si>
  <si>
    <t>農耕作業用自動車</t>
  </si>
  <si>
    <t>二輪の小型自動車</t>
  </si>
  <si>
    <t>売渡本数</t>
  </si>
  <si>
    <t>（本）</t>
  </si>
  <si>
    <t>従量割</t>
  </si>
  <si>
    <t>税率</t>
  </si>
  <si>
    <t>（円）</t>
  </si>
  <si>
    <t>１ヶ月当たり調定額</t>
  </si>
  <si>
    <t>20歳以上</t>
  </si>
  <si>
    <t>１人当たり本数</t>
  </si>
  <si>
    <t>月</t>
  </si>
  <si>
    <t>４</t>
  </si>
  <si>
    <t>５</t>
  </si>
  <si>
    <t>６</t>
  </si>
  <si>
    <t>８</t>
  </si>
  <si>
    <t>９</t>
  </si>
  <si>
    <t>(円)</t>
  </si>
  <si>
    <t>１</t>
  </si>
  <si>
    <t>２</t>
  </si>
  <si>
    <t>３</t>
  </si>
  <si>
    <t>入湯客総数</t>
  </si>
  <si>
    <t>(人)</t>
  </si>
  <si>
    <t xml:space="preserve">課税標準 </t>
  </si>
  <si>
    <t>税額</t>
  </si>
  <si>
    <t>前年度比</t>
  </si>
  <si>
    <t>(％)</t>
  </si>
  <si>
    <t>５０㏄　　以　下</t>
  </si>
  <si>
    <t>５１㏄～　９０㏄</t>
  </si>
  <si>
    <t>小　　　　　計</t>
  </si>
  <si>
    <t>軽四輪車（乗用）</t>
  </si>
  <si>
    <t>軽四輪車（貨物）</t>
  </si>
  <si>
    <t>小　　　　　計</t>
  </si>
  <si>
    <t xml:space="preserve">　　　　  </t>
  </si>
  <si>
    <t>総　　　　計</t>
  </si>
  <si>
    <t>(2) 家     屋</t>
  </si>
  <si>
    <t>住　　　宅</t>
  </si>
  <si>
    <t>工　　場</t>
  </si>
  <si>
    <t>地　区</t>
  </si>
  <si>
    <t>箕面</t>
  </si>
  <si>
    <t>上止々呂美</t>
  </si>
  <si>
    <t>止々呂美地区合計</t>
  </si>
  <si>
    <t>総合計</t>
  </si>
  <si>
    <t>地　区</t>
  </si>
  <si>
    <t xml:space="preserve">構  成  比（％）     </t>
  </si>
  <si>
    <t>地　目</t>
  </si>
  <si>
    <t>地　区</t>
  </si>
  <si>
    <t>資料：総務部税務室税務課</t>
  </si>
  <si>
    <t>資料：総務部税務室税務課</t>
  </si>
  <si>
    <t>資料：総務部税務室税務課</t>
  </si>
  <si>
    <t>資料：総務部税務室税務課</t>
  </si>
  <si>
    <t xml:space="preserve">資料：総務部税務室税務課 </t>
  </si>
  <si>
    <t>資料：総務部税務室税務課</t>
  </si>
  <si>
    <t>＊＊　　平成１８年度分まで定率控除後の数値</t>
  </si>
  <si>
    <t>＊＊＊　平成１９年度分以降、調整控除後の数値</t>
  </si>
  <si>
    <t>＊＊　免税点未満を含む。</t>
  </si>
  <si>
    <t>＊　　各年度４月末現在</t>
  </si>
  <si>
    <t>＊＊　免税点未満は除く。</t>
  </si>
  <si>
    <t>家屋</t>
  </si>
  <si>
    <t>＊　　各年度４月１日現在</t>
  </si>
  <si>
    <t>地方揮発油
譲与税</t>
  </si>
  <si>
    <t>従量割</t>
  </si>
  <si>
    <t>＊　　市民税には個人市民税と法人市民税を含む。</t>
  </si>
  <si>
    <t>＊　　現年課税分と滞納繰越分を含む。</t>
  </si>
  <si>
    <t>＊　　市税総額には軽自動車税等その他の税目を含む。</t>
  </si>
  <si>
    <t>課税標準額</t>
  </si>
  <si>
    <t>（単位：千円）</t>
  </si>
  <si>
    <t>１． 市 　税 　総　 括</t>
  </si>
  <si>
    <t>18</t>
  </si>
  <si>
    <t>22</t>
  </si>
  <si>
    <t>個 人</t>
  </si>
  <si>
    <t>20</t>
  </si>
  <si>
    <t>21</t>
  </si>
  <si>
    <t>－</t>
  </si>
  <si>
    <t>入湯客総数</t>
  </si>
  <si>
    <t>(人)</t>
  </si>
  <si>
    <t xml:space="preserve">課税標準 </t>
  </si>
  <si>
    <t>税額</t>
  </si>
  <si>
    <t>萱野</t>
  </si>
  <si>
    <t>構 成 比（％）</t>
  </si>
  <si>
    <t>＊　　平成23年１月１日現在</t>
  </si>
  <si>
    <t>萱野</t>
  </si>
  <si>
    <t>萱野</t>
  </si>
  <si>
    <t>止々呂美地区合計</t>
  </si>
  <si>
    <t>総合計</t>
  </si>
  <si>
    <t xml:space="preserve">構 成 比（％）     </t>
  </si>
  <si>
    <t>その３　法人市民税の年度別、決算調定状況</t>
  </si>
  <si>
    <t>＊　　　各年度７月１日現在</t>
  </si>
  <si>
    <t xml:space="preserve">       （単位：円）</t>
  </si>
  <si>
    <t>１　人</t>
  </si>
  <si>
    <t>１世帯</t>
  </si>
  <si>
    <t>＊＊　　売渡本数には旧３級品も含まれる。</t>
  </si>
  <si>
    <t>＊　　　２０歳以上人口は、年度末現在（住民基本台帳による。）</t>
  </si>
  <si>
    <t>＊＊＊　平成１８年８月、平成２２年１０月、税率改正。</t>
  </si>
  <si>
    <t>人口１人当たり本数</t>
  </si>
  <si>
    <t>人口１人当たり税額</t>
  </si>
  <si>
    <t xml:space="preserve">          －</t>
  </si>
  <si>
    <t xml:space="preserve">          －</t>
  </si>
  <si>
    <t>＊　　各年度４月末現在(調定額には都市計画税を含む。)</t>
  </si>
  <si>
    <t>その１　市税収入状況及び構成比</t>
  </si>
  <si>
    <t>その２　所得区分別納税義務者数及び市民税負担状況</t>
  </si>
  <si>
    <t>その１　地区・地目別課税面積</t>
  </si>
  <si>
    <t>その２　木造家屋地区・利用区分別床面積</t>
  </si>
  <si>
    <t>その３　非木造家屋地区・利用区分別床面積</t>
  </si>
  <si>
    <t>その４　納税義務者１人当たり資産別税額・保有面積</t>
  </si>
  <si>
    <t>その１　軽自動車税車種別課税台数</t>
  </si>
  <si>
    <t>その２　市たばこ税</t>
  </si>
  <si>
    <t>その３　入湯税</t>
  </si>
  <si>
    <t>その４　地方譲与税・各種交付金の調定額</t>
  </si>
  <si>
    <t>その２　人口１人当たり及び１世帯当たり市税負担額</t>
  </si>
  <si>
    <t>年度</t>
  </si>
  <si>
    <t>２． 市　　　 民 　　　税</t>
  </si>
  <si>
    <t>その１　個人市民税（課税標準段階別）納税義務者数</t>
  </si>
  <si>
    <t>＊地方特例交付金＝恒久的な減税の影響による地方の減収を補てんするために創設された交付金。　</t>
  </si>
  <si>
    <t>収入率
（％）</t>
  </si>
  <si>
    <t>（％）</t>
  </si>
  <si>
    <t>＊＊（％）は構成割合を示す。</t>
  </si>
  <si>
    <t xml:space="preserve">調定額（円）
</t>
  </si>
  <si>
    <t xml:space="preserve">収入額（円）
</t>
  </si>
  <si>
    <t>19</t>
  </si>
  <si>
    <t>納税義務者（人）</t>
  </si>
  <si>
    <t>総所得金額等（千円）</t>
  </si>
  <si>
    <t>所得割額(千円）</t>
  </si>
  <si>
    <t xml:space="preserve"> 市   民   税</t>
  </si>
  <si>
    <t>納税義務者（％）</t>
  </si>
  <si>
    <t>総所得金額（％）</t>
  </si>
  <si>
    <t>所得割額（％）</t>
  </si>
  <si>
    <t>田（㎡）</t>
  </si>
  <si>
    <t>畑（㎡）</t>
  </si>
  <si>
    <t>宅 地（㎡）</t>
  </si>
  <si>
    <t>山 林（㎡）</t>
  </si>
  <si>
    <t>原 野（㎡）</t>
  </si>
  <si>
    <t>雑種地（㎡）</t>
  </si>
  <si>
    <t>合 計（㎡）</t>
  </si>
  <si>
    <t>筆 数（筆）</t>
  </si>
  <si>
    <t>居 宅（㎡）</t>
  </si>
  <si>
    <t>共同住宅（㎡）</t>
  </si>
  <si>
    <t>寄宿舎（㎡）</t>
  </si>
  <si>
    <t>併用住宅（㎡）</t>
  </si>
  <si>
    <t>店 舗（㎡）</t>
  </si>
  <si>
    <t>その他（㎡）</t>
  </si>
  <si>
    <t>棟 数（棟）</t>
  </si>
  <si>
    <t>アパート（㎡）</t>
  </si>
  <si>
    <t>倉　　庫（㎡）</t>
  </si>
  <si>
    <t>調定額（円）</t>
  </si>
  <si>
    <t>１人当たり税額（円）</t>
  </si>
  <si>
    <t>納税義務者数（人）</t>
  </si>
  <si>
    <t>評価総床面積（㎡）</t>
  </si>
  <si>
    <t>評価床面積（㎡）</t>
  </si>
  <si>
    <t>3,298円</t>
  </si>
  <si>
    <t>3,298円</t>
  </si>
  <si>
    <t>4,618円</t>
  </si>
  <si>
    <t>1,000本</t>
  </si>
  <si>
    <t>1,000本</t>
  </si>
  <si>
    <t xml:space="preserve">＊所得譲与税は、平成１８年度まで。
＊地方揮発油譲与税は、平成21年度に新設。
</t>
  </si>
  <si>
    <t>事務所・店舗</t>
  </si>
  <si>
    <t>・百貨店（㎡）</t>
  </si>
  <si>
    <t>(1) 土     地</t>
  </si>
  <si>
    <t>評価総地積（㎡）</t>
  </si>
  <si>
    <t>年度</t>
  </si>
  <si>
    <t>評価地積（㎡）</t>
  </si>
  <si>
    <t>その５　納税義務者数</t>
  </si>
  <si>
    <t>前年度比（％）</t>
  </si>
  <si>
    <t>固　定　資　産　税</t>
  </si>
  <si>
    <t>都　市　計　画　税</t>
  </si>
  <si>
    <t>償　却　資　産</t>
  </si>
  <si>
    <t xml:space="preserve">
　 超   　 以下
10万円～ 100万円
</t>
  </si>
  <si>
    <t xml:space="preserve">
　 超   　 以下
100万円～ 200万円
</t>
  </si>
  <si>
    <t xml:space="preserve">
　 超   　 以下
300万円～ 400万円
</t>
  </si>
  <si>
    <t xml:space="preserve">
　 超   　 以下
400万円～ 550万円
</t>
  </si>
  <si>
    <t xml:space="preserve">
　 超   　  以下
550万円～ 1,000万円
</t>
  </si>
  <si>
    <t>（単位：人）</t>
  </si>
  <si>
    <t>　　 　　　　＊ 各年度７月１日現在</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</si>
</sst>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
    <numFmt numFmtId="178" formatCode="#,##0.0"/>
    <numFmt numFmtId="179" formatCode="#,##0\ ;"/>
    <numFmt numFmtId="180" formatCode="\(\ 0.0%\ \)"/>
    <numFmt numFmtId="181" formatCode="\ \ \ General"/>
    <numFmt numFmtId="182" formatCode="#,##0\ \ ;"/>
    <numFmt numFmtId="183" formatCode="0.0_ "/>
    <numFmt numFmtId="184" formatCode="#,##0_ "/>
    <numFmt numFmtId="185" formatCode="#,##0.0_);[Red]\(#,##0.0\)"/>
    <numFmt numFmtId="186" formatCode="#,##0_);[Red]\(#,##0\)"/>
    <numFmt numFmtId="187" formatCode="#,##0\ \ "/>
    <numFmt numFmtId="188" formatCode="#,##0.0\ \ \ "/>
    <numFmt numFmtId="189" formatCode="#,##0\ "/>
    <numFmt numFmtId="190" formatCode="0.0\ "/>
    <numFmt numFmtId="191" formatCode="#,##0.0_ ;[Red]\-#,##0.0\ "/>
    <numFmt numFmtId="192" formatCode="0.0%"/>
    <numFmt numFmtId="193" formatCode="0.0_);[Red]\(0.0\)"/>
    <numFmt numFmtId="194" formatCode="#,##0.00_);[Red]\(#,##0.00\)"/>
    <numFmt numFmtId="195" formatCode="#,##0_ \ \ \ "/>
    <numFmt numFmtId="196" formatCode="#,##0_ \ \ \ \ "/>
    <numFmt numFmtId="197" formatCode="#,##0_ \ \ "/>
    <numFmt numFmtId="198" formatCode="#,##0\ \ \ \ "/>
    <numFmt numFmtId="199" formatCode="0_);[Red]\(0\)"/>
    <numFmt numFmtId="200" formatCode="[$-411]e\.m\.d"/>
    <numFmt numFmtId="201" formatCode="0\ \ _ "/>
    <numFmt numFmtId="202" formatCode="#,##0\ \ \ "/>
    <numFmt numFmtId="203" formatCode="\ 0.0"/>
    <numFmt numFmtId="204" formatCode="#,##0.0_ "/>
    <numFmt numFmtId="205" formatCode="#,##0_);[Red]\(#,##0\)\ \ \ \ \ \ "/>
    <numFmt numFmtId="206" formatCode="0.000_);[Red]\(0.000\)"/>
    <numFmt numFmtId="207" formatCode="0.000_ "/>
    <numFmt numFmtId="208" formatCode="0.0000_ "/>
  </numFmts>
  <fonts count="16">
    <font>
      <sz val="11"/>
      <name val="ＭＳ Ｐゴシック"/>
      <family val="3"/>
    </font>
    <font>
      <sz val="10"/>
      <name val="ＭＳ 明朝"/>
      <family val="1"/>
    </font>
    <font>
      <u val="single"/>
      <sz val="10"/>
      <color indexed="12"/>
      <name val="ＭＳ 明朝"/>
      <family val="1"/>
    </font>
    <font>
      <u val="single"/>
      <sz val="10"/>
      <color indexed="36"/>
      <name val="ＭＳ 明朝"/>
      <family val="1"/>
    </font>
    <font>
      <sz val="12"/>
      <name val="ＭＳ 明朝"/>
      <family val="1"/>
    </font>
    <font>
      <sz val="11"/>
      <color indexed="8"/>
      <name val="ＤＦ平成明朝体W3"/>
      <family val="0"/>
    </font>
    <font>
      <sz val="10"/>
      <color indexed="8"/>
      <name val="ＭＳ 明朝"/>
      <family val="1"/>
    </font>
    <font>
      <sz val="10"/>
      <color indexed="8"/>
      <name val="ＤＦ平成明朝体W3"/>
      <family val="0"/>
    </font>
    <font>
      <sz val="15"/>
      <color indexed="8"/>
      <name val="ＤＦ平成明朝体W3"/>
      <family val="0"/>
    </font>
    <font>
      <sz val="6"/>
      <name val="ＭＳ Ｐ明朝"/>
      <family val="1"/>
    </font>
    <font>
      <sz val="12"/>
      <color indexed="8"/>
      <name val="ＤＦ平成明朝体W3"/>
      <family val="0"/>
    </font>
    <font>
      <sz val="6"/>
      <name val="ＭＳ 明朝"/>
      <family val="1"/>
    </font>
    <font>
      <sz val="11"/>
      <color indexed="8"/>
      <name val="ＭＳ 明朝"/>
      <family val="1"/>
    </font>
    <font>
      <sz val="11"/>
      <color indexed="8"/>
      <name val="ＭＳ Ｐゴシック"/>
      <family val="3"/>
    </font>
    <font>
      <sz val="13"/>
      <color indexed="8"/>
      <name val="ＤＦ平成明朝体W3"/>
      <family val="0"/>
    </font>
    <font>
      <sz val="13"/>
      <name val="ＭＳ Ｐゴシック"/>
      <family val="3"/>
    </font>
  </fonts>
  <fills count="2">
    <fill>
      <patternFill/>
    </fill>
    <fill>
      <patternFill patternType="gray125"/>
    </fill>
  </fills>
  <borders count="176">
    <border>
      <left/>
      <right/>
      <top/>
      <bottom/>
      <diagonal/>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double"/>
      <bottom>
        <color indexed="63"/>
      </bottom>
    </border>
    <border>
      <left style="thin"/>
      <right style="thin"/>
      <top style="double"/>
      <bottom>
        <color indexed="63"/>
      </bottom>
    </border>
    <border>
      <left>
        <color indexed="63"/>
      </left>
      <right style="thin"/>
      <top style="double"/>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medium"/>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double"/>
    </border>
    <border>
      <left>
        <color indexed="63"/>
      </left>
      <right style="medium"/>
      <top style="thin"/>
      <bottom style="double"/>
    </border>
    <border>
      <left>
        <color indexed="63"/>
      </left>
      <right style="medium"/>
      <top style="double"/>
      <bottom style="medium"/>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style="double"/>
      <bottom style="medium"/>
    </border>
    <border>
      <left>
        <color indexed="63"/>
      </left>
      <right style="medium"/>
      <top>
        <color indexed="63"/>
      </top>
      <bottom style="medium"/>
    </border>
    <border>
      <left>
        <color indexed="63"/>
      </left>
      <right style="thin"/>
      <top style="thin"/>
      <bottom style="thin"/>
    </border>
    <border>
      <left>
        <color indexed="63"/>
      </left>
      <right style="thin"/>
      <top style="thin"/>
      <bottom style="double"/>
    </border>
    <border>
      <left>
        <color indexed="63"/>
      </left>
      <right style="thin"/>
      <top style="medium"/>
      <bottom style="thin"/>
    </border>
    <border>
      <left>
        <color indexed="63"/>
      </left>
      <right style="thin"/>
      <top style="double"/>
      <bottom style="medium"/>
    </border>
    <border>
      <left>
        <color indexed="63"/>
      </left>
      <right style="thin"/>
      <top style="medium"/>
      <bottom style="medium"/>
    </border>
    <border>
      <left style="thin"/>
      <right style="double"/>
      <top style="medium"/>
      <bottom>
        <color indexed="63"/>
      </bottom>
    </border>
    <border>
      <left style="thin"/>
      <right style="double"/>
      <top>
        <color indexed="63"/>
      </top>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medium"/>
    </border>
    <border>
      <left style="thin"/>
      <right>
        <color indexed="63"/>
      </right>
      <top>
        <color indexed="63"/>
      </top>
      <bottom style="medium"/>
    </border>
    <border>
      <left style="thin"/>
      <right style="thin"/>
      <top>
        <color indexed="63"/>
      </top>
      <bottom style="medium"/>
    </border>
    <border>
      <left style="medium"/>
      <right style="thin"/>
      <top style="thin"/>
      <bottom style="thin"/>
    </border>
    <border>
      <left style="thin"/>
      <right style="thin"/>
      <top style="thin"/>
      <bottom style="thin"/>
    </border>
    <border>
      <left style="thin"/>
      <right style="double"/>
      <top style="thin"/>
      <bottom style="thin"/>
    </border>
    <border>
      <left style="medium"/>
      <right style="thin"/>
      <top style="thin"/>
      <bottom style="double"/>
    </border>
    <border>
      <left style="thin"/>
      <right style="thin"/>
      <top style="thin"/>
      <bottom style="double"/>
    </border>
    <border>
      <left style="medium"/>
      <right style="thin"/>
      <top style="double"/>
      <bottom style="medium"/>
    </border>
    <border>
      <left style="thin"/>
      <right style="thin"/>
      <top style="double"/>
      <bottom style="medium"/>
    </border>
    <border>
      <left style="thin"/>
      <right>
        <color indexed="63"/>
      </right>
      <top style="double"/>
      <bottom style="medium"/>
    </border>
    <border>
      <left style="medium"/>
      <right style="thin"/>
      <top>
        <color indexed="63"/>
      </top>
      <bottom style="thin"/>
    </border>
    <border>
      <left style="medium"/>
      <right style="thin"/>
      <top style="thin"/>
      <bottom>
        <color indexed="63"/>
      </bottom>
    </border>
    <border>
      <left style="medium"/>
      <right style="thin"/>
      <top style="medium"/>
      <bottom style="thin"/>
    </border>
    <border>
      <left style="thin"/>
      <right style="thin"/>
      <top style="medium"/>
      <bottom style="thin"/>
    </border>
    <border>
      <left style="medium"/>
      <right>
        <color indexed="63"/>
      </right>
      <top style="medium"/>
      <bottom style="medium"/>
    </border>
    <border>
      <left style="thin"/>
      <right style="thin"/>
      <top style="medium"/>
      <bottom style="medium"/>
    </border>
    <border>
      <left>
        <color indexed="63"/>
      </left>
      <right>
        <color indexed="63"/>
      </right>
      <top style="medium"/>
      <bottom style="medium"/>
    </border>
    <border>
      <left style="medium"/>
      <right style="thin"/>
      <top style="medium"/>
      <bottom style="medium"/>
    </border>
    <border>
      <left style="thin"/>
      <right style="double"/>
      <top style="medium"/>
      <bottom style="medium"/>
    </border>
    <border>
      <left>
        <color indexed="63"/>
      </left>
      <right>
        <color indexed="63"/>
      </right>
      <top style="hair"/>
      <bottom style="hair"/>
    </border>
    <border>
      <left style="thin"/>
      <right style="thin"/>
      <top style="hair"/>
      <bottom style="hair"/>
    </border>
    <border>
      <left>
        <color indexed="63"/>
      </left>
      <right style="thin"/>
      <top style="hair"/>
      <bottom style="hair"/>
    </border>
    <border>
      <left style="medium"/>
      <right>
        <color indexed="63"/>
      </right>
      <top>
        <color indexed="63"/>
      </top>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style="hair"/>
      <bottom style="hair"/>
    </border>
    <border>
      <left style="medium"/>
      <right>
        <color indexed="63"/>
      </right>
      <top style="hair"/>
      <bottom style="hair"/>
    </border>
    <border>
      <left style="medium"/>
      <right>
        <color indexed="63"/>
      </right>
      <top style="hair"/>
      <bottom>
        <color indexed="63"/>
      </bottom>
    </border>
    <border>
      <left>
        <color indexed="63"/>
      </left>
      <right style="medium"/>
      <top style="hair"/>
      <bottom>
        <color indexed="63"/>
      </bottom>
    </border>
    <border>
      <left style="thin"/>
      <right style="medium"/>
      <top>
        <color indexed="63"/>
      </top>
      <bottom style="thin"/>
    </border>
    <border>
      <left style="thin"/>
      <right style="medium"/>
      <top>
        <color indexed="63"/>
      </top>
      <bottom>
        <color indexed="63"/>
      </bottom>
    </border>
    <border>
      <left style="thin"/>
      <right style="medium"/>
      <top style="thin"/>
      <bottom>
        <color indexed="63"/>
      </bottom>
    </border>
    <border>
      <left style="thin"/>
      <right style="medium"/>
      <top>
        <color indexed="63"/>
      </top>
      <bottom style="medium"/>
    </border>
    <border>
      <left style="thin"/>
      <right>
        <color indexed="63"/>
      </right>
      <top style="hair"/>
      <bottom style="hair"/>
    </border>
    <border>
      <left style="thin"/>
      <right style="medium"/>
      <top style="hair"/>
      <bottom style="hair"/>
    </border>
    <border>
      <left style="thin"/>
      <right style="thin"/>
      <top style="hair"/>
      <bottom style="thin"/>
    </border>
    <border>
      <left>
        <color indexed="63"/>
      </left>
      <right style="thin"/>
      <top style="hair"/>
      <bottom style="thin"/>
    </border>
    <border>
      <left style="thin"/>
      <right style="medium"/>
      <top style="hair"/>
      <bottom style="thin"/>
    </border>
    <border>
      <left style="thin"/>
      <right style="thin"/>
      <top style="hair"/>
      <bottom style="medium"/>
    </border>
    <border>
      <left>
        <color indexed="63"/>
      </left>
      <right style="thin"/>
      <top style="hair"/>
      <bottom style="medium"/>
    </border>
    <border>
      <left style="thin"/>
      <right style="medium"/>
      <top style="hair"/>
      <bottom style="medium"/>
    </border>
    <border>
      <left style="medium"/>
      <right>
        <color indexed="63"/>
      </right>
      <top style="thin"/>
      <bottom style="thin"/>
    </border>
    <border>
      <left style="medium"/>
      <right>
        <color indexed="63"/>
      </right>
      <top style="thin"/>
      <bottom style="double"/>
    </border>
    <border>
      <left style="medium"/>
      <right>
        <color indexed="63"/>
      </right>
      <top style="thin"/>
      <bottom>
        <color indexed="63"/>
      </bottom>
    </border>
    <border>
      <left style="double"/>
      <right style="medium"/>
      <top>
        <color indexed="63"/>
      </top>
      <bottom style="medium"/>
    </border>
    <border>
      <left style="double"/>
      <right style="medium"/>
      <top style="double"/>
      <bottom style="medium"/>
    </border>
    <border>
      <left style="medium"/>
      <right>
        <color indexed="63"/>
      </right>
      <top style="medium"/>
      <bottom style="thin"/>
    </border>
    <border>
      <left style="medium"/>
      <right>
        <color indexed="63"/>
      </right>
      <top>
        <color indexed="63"/>
      </top>
      <bottom style="medium"/>
    </border>
    <border>
      <left style="double"/>
      <right style="medium"/>
      <top style="medium"/>
      <bottom style="medium"/>
    </border>
    <border>
      <left style="thin"/>
      <right>
        <color indexed="63"/>
      </right>
      <top style="hair"/>
      <bottom style="thin"/>
    </border>
    <border>
      <left>
        <color indexed="63"/>
      </left>
      <right>
        <color indexed="63"/>
      </right>
      <top style="hair"/>
      <bottom style="thin"/>
    </border>
    <border>
      <left style="thin"/>
      <right style="medium"/>
      <top style="medium"/>
      <bottom>
        <color indexed="63"/>
      </bottom>
    </border>
    <border>
      <left>
        <color indexed="63"/>
      </left>
      <right style="medium"/>
      <top style="hair"/>
      <bottom style="thin"/>
    </border>
    <border>
      <left>
        <color indexed="63"/>
      </left>
      <right style="medium"/>
      <top style="thin"/>
      <bottom style="medium"/>
    </border>
    <border>
      <left style="thin"/>
      <right style="thin"/>
      <top style="medium"/>
      <bottom>
        <color indexed="63"/>
      </bottom>
    </border>
    <border>
      <left style="thin"/>
      <right style="thin"/>
      <top style="thin"/>
      <bottom style="medium"/>
    </border>
    <border>
      <left style="medium"/>
      <right>
        <color indexed="63"/>
      </right>
      <top style="thin"/>
      <bottom style="medium"/>
    </border>
    <border>
      <left>
        <color indexed="63"/>
      </left>
      <right style="medium"/>
      <top style="double"/>
      <bottom>
        <color indexed="63"/>
      </bottom>
    </border>
    <border>
      <left style="thin"/>
      <right style="thin"/>
      <top style="hair"/>
      <bottom>
        <color indexed="63"/>
      </bottom>
    </border>
    <border>
      <left style="medium"/>
      <right>
        <color indexed="63"/>
      </right>
      <top style="hair"/>
      <bottom style="thin"/>
    </border>
    <border>
      <left>
        <color indexed="63"/>
      </left>
      <right style="thin"/>
      <top style="thin"/>
      <bottom style="hair"/>
    </border>
    <border>
      <left>
        <color indexed="63"/>
      </left>
      <right>
        <color indexed="63"/>
      </right>
      <top style="thin"/>
      <bottom style="hair"/>
    </border>
    <border>
      <left style="thin"/>
      <right style="thin"/>
      <top style="thin"/>
      <bottom style="hair"/>
    </border>
    <border>
      <left>
        <color indexed="63"/>
      </left>
      <right style="medium"/>
      <top style="thin"/>
      <bottom style="hair"/>
    </border>
    <border>
      <left style="medium"/>
      <right>
        <color indexed="63"/>
      </right>
      <top>
        <color indexed="63"/>
      </top>
      <bottom style="hair"/>
    </border>
    <border>
      <left>
        <color indexed="63"/>
      </left>
      <right>
        <color indexed="63"/>
      </right>
      <top>
        <color indexed="63"/>
      </top>
      <bottom style="hair"/>
    </border>
    <border>
      <left style="thin"/>
      <right style="thin"/>
      <top>
        <color indexed="63"/>
      </top>
      <bottom style="hair"/>
    </border>
    <border>
      <left>
        <color indexed="63"/>
      </left>
      <right style="thin"/>
      <top>
        <color indexed="63"/>
      </top>
      <bottom style="hair"/>
    </border>
    <border>
      <left>
        <color indexed="63"/>
      </left>
      <right style="medium"/>
      <top>
        <color indexed="63"/>
      </top>
      <bottom style="hair"/>
    </border>
    <border>
      <left style="medium"/>
      <right>
        <color indexed="63"/>
      </right>
      <top style="thin"/>
      <bottom style="hair"/>
    </border>
    <border>
      <left style="thin"/>
      <right style="thin"/>
      <top style="hair"/>
      <bottom style="double"/>
    </border>
    <border>
      <left style="double"/>
      <right style="medium"/>
      <top style="thin"/>
      <bottom style="thin"/>
    </border>
    <border>
      <left style="double"/>
      <right style="medium"/>
      <top style="thin"/>
      <bottom>
        <color indexed="63"/>
      </bottom>
    </border>
    <border>
      <left style="double"/>
      <right style="medium"/>
      <top style="thin"/>
      <bottom style="double"/>
    </border>
    <border>
      <left style="thin"/>
      <right style="double"/>
      <top style="double"/>
      <bottom style="medium"/>
    </border>
    <border>
      <left style="double"/>
      <right style="medium"/>
      <top>
        <color indexed="63"/>
      </top>
      <bottom style="thin"/>
    </border>
    <border>
      <left style="thin"/>
      <right style="double"/>
      <top style="thin"/>
      <bottom style="double"/>
    </border>
    <border>
      <left style="thin"/>
      <right style="double"/>
      <top>
        <color indexed="63"/>
      </top>
      <bottom style="medium"/>
    </border>
    <border>
      <left>
        <color indexed="63"/>
      </left>
      <right style="medium"/>
      <top style="medium"/>
      <bottom style="medium"/>
    </border>
    <border>
      <left>
        <color indexed="63"/>
      </left>
      <right>
        <color indexed="63"/>
      </right>
      <top style="double"/>
      <bottom style="hair"/>
    </border>
    <border>
      <left style="thin"/>
      <right style="thin"/>
      <top style="double"/>
      <bottom style="hair"/>
    </border>
    <border>
      <left>
        <color indexed="63"/>
      </left>
      <right style="thin"/>
      <top style="double"/>
      <bottom style="hair"/>
    </border>
    <border>
      <left>
        <color indexed="63"/>
      </left>
      <right style="medium"/>
      <top style="double"/>
      <bottom style="hair"/>
    </border>
    <border>
      <left style="thin"/>
      <right style="medium"/>
      <top style="double"/>
      <bottom>
        <color indexed="63"/>
      </bottom>
    </border>
    <border>
      <left style="thin"/>
      <right style="double"/>
      <top style="medium"/>
      <bottom style="thin"/>
    </border>
    <border>
      <left style="double"/>
      <right style="thin"/>
      <top style="thin"/>
      <bottom>
        <color indexed="63"/>
      </bottom>
    </border>
    <border>
      <left style="double"/>
      <right style="thin"/>
      <top style="hair"/>
      <bottom style="hair"/>
    </border>
    <border>
      <left style="double"/>
      <right style="thin"/>
      <top>
        <color indexed="63"/>
      </top>
      <bottom style="thin"/>
    </border>
    <border>
      <left style="double"/>
      <right style="thin"/>
      <top>
        <color indexed="63"/>
      </top>
      <bottom>
        <color indexed="63"/>
      </bottom>
    </border>
    <border>
      <left style="double"/>
      <right style="thin"/>
      <top>
        <color indexed="63"/>
      </top>
      <bottom style="medium"/>
    </border>
    <border>
      <left style="double"/>
      <right style="medium"/>
      <top style="medium"/>
      <bottom style="thin"/>
    </border>
    <border>
      <left style="thin"/>
      <right>
        <color indexed="63"/>
      </right>
      <top style="double"/>
      <bottom style="hair"/>
    </border>
    <border>
      <left style="thin"/>
      <right style="medium"/>
      <top style="double"/>
      <bottom style="hair"/>
    </border>
    <border>
      <left>
        <color indexed="63"/>
      </left>
      <right style="medium"/>
      <top>
        <color indexed="63"/>
      </top>
      <bottom style="double"/>
    </border>
    <border>
      <left style="thin"/>
      <right style="medium"/>
      <top>
        <color indexed="63"/>
      </top>
      <bottom style="hair"/>
    </border>
    <border>
      <left style="thin"/>
      <right>
        <color indexed="63"/>
      </right>
      <top style="medium"/>
      <bottom style="thin"/>
    </border>
    <border>
      <left style="double"/>
      <right style="medium"/>
      <top>
        <color indexed="63"/>
      </top>
      <bottom>
        <color indexed="63"/>
      </bottom>
    </border>
    <border>
      <left style="thin"/>
      <right>
        <color indexed="63"/>
      </right>
      <top style="medium"/>
      <bottom>
        <color indexed="63"/>
      </bottom>
    </border>
    <border>
      <left style="thin"/>
      <right style="double"/>
      <top style="thin"/>
      <bottom>
        <color indexed="63"/>
      </bottom>
    </border>
    <border>
      <left style="thin"/>
      <right style="double"/>
      <top>
        <color indexed="63"/>
      </top>
      <bottom style="thin"/>
    </border>
    <border>
      <left style="medium"/>
      <right style="thin"/>
      <top>
        <color indexed="63"/>
      </top>
      <bottom>
        <color indexed="63"/>
      </bottom>
    </border>
    <border>
      <left style="double"/>
      <right style="medium"/>
      <top>
        <color indexed="63"/>
      </top>
      <bottom style="double"/>
    </border>
    <border>
      <left>
        <color indexed="63"/>
      </left>
      <right style="double"/>
      <top style="medium"/>
      <bottom style="thin"/>
    </border>
    <border>
      <left style="medium"/>
      <right style="thin"/>
      <top>
        <color indexed="63"/>
      </top>
      <bottom style="medium"/>
    </border>
    <border>
      <left style="medium"/>
      <right style="thin"/>
      <top style="medium"/>
      <bottom>
        <color indexed="63"/>
      </bottom>
    </border>
    <border>
      <left>
        <color indexed="63"/>
      </left>
      <right style="hair"/>
      <top>
        <color indexed="63"/>
      </top>
      <bottom>
        <color indexed="63"/>
      </bottom>
    </border>
    <border>
      <left>
        <color indexed="63"/>
      </left>
      <right style="hair"/>
      <top>
        <color indexed="63"/>
      </top>
      <bottom style="double"/>
    </border>
    <border>
      <left>
        <color indexed="63"/>
      </left>
      <right>
        <color indexed="63"/>
      </right>
      <top style="medium"/>
      <bottom style="hair"/>
    </border>
    <border>
      <left style="thin"/>
      <right>
        <color indexed="63"/>
      </right>
      <top style="medium"/>
      <bottom style="hair"/>
    </border>
    <border>
      <left style="thin"/>
      <right>
        <color indexed="63"/>
      </right>
      <top style="hair"/>
      <bottom>
        <color indexed="63"/>
      </bottom>
    </border>
    <border>
      <left>
        <color indexed="63"/>
      </left>
      <right style="thin"/>
      <top style="medium"/>
      <bottom style="hair"/>
    </border>
    <border>
      <left>
        <color indexed="63"/>
      </left>
      <right style="medium"/>
      <top style="medium"/>
      <bottom style="hair"/>
    </border>
    <border>
      <left>
        <color indexed="63"/>
      </left>
      <right>
        <color indexed="63"/>
      </right>
      <top style="hair"/>
      <bottom style="medium"/>
    </border>
    <border>
      <left>
        <color indexed="63"/>
      </left>
      <right style="medium"/>
      <top style="hair"/>
      <bottom style="medium"/>
    </border>
    <border>
      <left style="thin"/>
      <right>
        <color indexed="63"/>
      </right>
      <top style="double"/>
      <bottom>
        <color indexed="63"/>
      </bottom>
    </border>
    <border>
      <left style="thin"/>
      <right>
        <color indexed="63"/>
      </right>
      <top style="hair"/>
      <bottom style="medium"/>
    </border>
    <border>
      <left>
        <color indexed="63"/>
      </left>
      <right style="hair"/>
      <top style="medium"/>
      <bottom style="thin"/>
    </border>
    <border>
      <left style="medium"/>
      <right>
        <color indexed="63"/>
      </right>
      <top style="double"/>
      <bottom style="hair"/>
    </border>
    <border>
      <left style="thin"/>
      <right style="thin"/>
      <top>
        <color indexed="63"/>
      </top>
      <bottom style="double"/>
    </border>
    <border>
      <left style="medium"/>
      <right>
        <color indexed="63"/>
      </right>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color indexed="63"/>
      </right>
      <top>
        <color indexed="63"/>
      </top>
      <bottom style="double"/>
    </border>
    <border>
      <left style="medium"/>
      <right style="thin"/>
      <top style="double"/>
      <bottom>
        <color indexed="63"/>
      </bottom>
    </border>
    <border>
      <left style="medium"/>
      <right>
        <color indexed="63"/>
      </right>
      <top style="double"/>
      <bottom style="medium"/>
    </border>
    <border>
      <left style="double"/>
      <right style="medium"/>
      <top style="medium"/>
      <bottom>
        <color indexed="63"/>
      </bottom>
    </border>
    <border>
      <left style="thin"/>
      <right style="thin"/>
      <top style="medium"/>
      <bottom style="hair"/>
    </border>
    <border>
      <left style="thin"/>
      <right>
        <color indexed="63"/>
      </right>
      <top style="thin"/>
      <bottom style="medium"/>
    </border>
    <border>
      <left>
        <color indexed="63"/>
      </left>
      <right style="thin"/>
      <top style="thin"/>
      <bottom style="medium"/>
    </border>
    <border>
      <left style="medium"/>
      <right>
        <color indexed="63"/>
      </right>
      <top style="medium"/>
      <bottom style="hair"/>
    </border>
    <border>
      <left style="medium"/>
      <right>
        <color indexed="63"/>
      </right>
      <top style="hair"/>
      <bottom style="medium"/>
    </border>
    <border>
      <left style="double"/>
      <right style="thin"/>
      <top style="medium"/>
      <bottom>
        <color indexed="63"/>
      </bottom>
    </border>
  </borders>
  <cellStyleXfs count="2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 fillId="0" borderId="0">
      <alignment horizontal="left" indent="1"/>
      <protection/>
    </xf>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cellStyleXfs>
  <cellXfs count="1165">
    <xf numFmtId="0" fontId="0" fillId="0" borderId="0" xfId="0" applyAlignment="1">
      <alignment vertical="center"/>
    </xf>
    <xf numFmtId="0" fontId="6" fillId="0" borderId="0" xfId="23" applyFont="1" applyAlignment="1">
      <alignment/>
      <protection/>
    </xf>
    <xf numFmtId="0" fontId="7" fillId="0" borderId="0" xfId="23" applyFont="1" applyAlignment="1">
      <alignment/>
      <protection/>
    </xf>
    <xf numFmtId="0" fontId="7" fillId="0" borderId="0" xfId="23" applyFont="1" applyBorder="1" applyAlignment="1">
      <alignment/>
      <protection/>
    </xf>
    <xf numFmtId="0" fontId="6" fillId="0" borderId="0" xfId="23" applyFont="1" applyAlignment="1">
      <alignment vertical="center"/>
      <protection/>
    </xf>
    <xf numFmtId="0" fontId="7" fillId="0" borderId="0" xfId="23" applyFont="1" applyAlignment="1">
      <alignment vertical="center"/>
      <protection/>
    </xf>
    <xf numFmtId="0" fontId="7" fillId="0" borderId="0" xfId="23" applyFont="1" applyBorder="1" applyAlignment="1">
      <alignment vertical="center"/>
      <protection/>
    </xf>
    <xf numFmtId="0" fontId="7" fillId="0" borderId="0" xfId="23" applyFont="1" applyBorder="1" applyAlignment="1">
      <alignment horizontal="left" vertical="center" indent="1"/>
      <protection/>
    </xf>
    <xf numFmtId="0" fontId="7" fillId="0" borderId="1" xfId="23" applyFont="1" applyBorder="1" applyAlignment="1">
      <alignment vertical="center"/>
      <protection/>
    </xf>
    <xf numFmtId="0" fontId="6" fillId="0" borderId="0" xfId="23" applyFont="1">
      <alignment/>
      <protection/>
    </xf>
    <xf numFmtId="0" fontId="6" fillId="0" borderId="0" xfId="23" applyFont="1" applyBorder="1" applyAlignment="1">
      <alignment/>
      <protection/>
    </xf>
    <xf numFmtId="0" fontId="6" fillId="0" borderId="0" xfId="22" applyFont="1" applyAlignment="1">
      <alignment vertical="center"/>
      <protection/>
    </xf>
    <xf numFmtId="0" fontId="7" fillId="0" borderId="0" xfId="22" applyFont="1" applyBorder="1" applyAlignment="1">
      <alignment vertical="center"/>
      <protection/>
    </xf>
    <xf numFmtId="0" fontId="7" fillId="0" borderId="0" xfId="22" applyFont="1" applyAlignment="1">
      <alignment vertical="center"/>
      <protection/>
    </xf>
    <xf numFmtId="0" fontId="6" fillId="0" borderId="0" xfId="22" applyFont="1" applyAlignment="1">
      <alignment vertical="top"/>
      <protection/>
    </xf>
    <xf numFmtId="0" fontId="7" fillId="0" borderId="2" xfId="22" applyFont="1" applyBorder="1" applyAlignment="1">
      <alignment vertical="center"/>
      <protection/>
    </xf>
    <xf numFmtId="0" fontId="7" fillId="0" borderId="0" xfId="22" applyFont="1" applyBorder="1" applyAlignment="1">
      <alignment horizontal="center" vertical="center"/>
      <protection/>
    </xf>
    <xf numFmtId="0" fontId="6" fillId="0" borderId="0" xfId="22" applyFont="1" applyBorder="1" applyAlignment="1">
      <alignment vertical="center"/>
      <protection/>
    </xf>
    <xf numFmtId="0" fontId="7" fillId="0" borderId="3" xfId="22" applyFont="1" applyBorder="1" applyAlignment="1">
      <alignment vertical="center"/>
      <protection/>
    </xf>
    <xf numFmtId="0" fontId="6" fillId="0" borderId="0" xfId="22" applyFont="1" applyAlignment="1">
      <alignment/>
      <protection/>
    </xf>
    <xf numFmtId="0" fontId="6" fillId="0" borderId="0" xfId="22" applyFont="1" applyAlignment="1">
      <alignment horizontal="left" indent="1"/>
      <protection/>
    </xf>
    <xf numFmtId="0" fontId="7" fillId="0" borderId="1" xfId="22" applyFont="1" applyBorder="1" applyAlignment="1">
      <alignment vertical="center"/>
      <protection/>
    </xf>
    <xf numFmtId="188" fontId="6" fillId="0" borderId="0" xfId="22" applyNumberFormat="1" applyFont="1" applyBorder="1" applyAlignment="1">
      <alignment horizontal="right" vertical="center"/>
      <protection/>
    </xf>
    <xf numFmtId="0" fontId="7" fillId="0" borderId="4" xfId="24" applyFont="1" applyBorder="1" applyAlignment="1">
      <alignment horizontal="right" vertical="center"/>
      <protection/>
    </xf>
    <xf numFmtId="3" fontId="7" fillId="0" borderId="5" xfId="23" applyNumberFormat="1" applyFont="1" applyBorder="1" applyAlignment="1">
      <alignment horizontal="right" vertical="center"/>
      <protection/>
    </xf>
    <xf numFmtId="0" fontId="7" fillId="0" borderId="1" xfId="23" applyFont="1" applyBorder="1" applyAlignment="1">
      <alignment horizontal="center" vertical="center"/>
      <protection/>
    </xf>
    <xf numFmtId="0" fontId="7" fillId="0" borderId="0" xfId="23" applyFont="1" applyBorder="1" applyAlignment="1">
      <alignment horizontal="center" vertical="center"/>
      <protection/>
    </xf>
    <xf numFmtId="0" fontId="7" fillId="0" borderId="0" xfId="23" applyFont="1" applyBorder="1" applyAlignment="1">
      <alignment horizontal="right" vertical="center"/>
      <protection/>
    </xf>
    <xf numFmtId="3" fontId="7" fillId="0" borderId="6" xfId="23" applyNumberFormat="1" applyFont="1" applyBorder="1" applyAlignment="1">
      <alignment horizontal="right" vertical="center"/>
      <protection/>
    </xf>
    <xf numFmtId="0" fontId="7" fillId="0" borderId="2" xfId="23" applyFont="1" applyBorder="1" applyAlignment="1">
      <alignment horizontal="distributed" vertical="center"/>
      <protection/>
    </xf>
    <xf numFmtId="0" fontId="7" fillId="0" borderId="7" xfId="23" applyFont="1" applyBorder="1" applyAlignment="1">
      <alignment horizontal="distributed" vertical="center"/>
      <protection/>
    </xf>
    <xf numFmtId="0" fontId="7" fillId="0" borderId="5" xfId="23" applyFont="1" applyBorder="1" applyAlignment="1">
      <alignment horizontal="distributed" vertical="center"/>
      <protection/>
    </xf>
    <xf numFmtId="0" fontId="7" fillId="0" borderId="8" xfId="23" applyFont="1" applyBorder="1" applyAlignment="1">
      <alignment horizontal="right" vertical="center"/>
      <protection/>
    </xf>
    <xf numFmtId="0" fontId="7" fillId="0" borderId="9" xfId="23" applyFont="1" applyBorder="1" applyAlignment="1">
      <alignment horizontal="right" vertical="center"/>
      <protection/>
    </xf>
    <xf numFmtId="0" fontId="7" fillId="0" borderId="8" xfId="22" applyFont="1" applyBorder="1" applyAlignment="1">
      <alignment horizontal="right" vertical="center"/>
      <protection/>
    </xf>
    <xf numFmtId="0" fontId="7" fillId="0" borderId="7" xfId="22" applyFont="1" applyBorder="1" applyAlignment="1">
      <alignment horizontal="center" vertical="center"/>
      <protection/>
    </xf>
    <xf numFmtId="0" fontId="6" fillId="0" borderId="10" xfId="23" applyFont="1" applyBorder="1" applyAlignment="1">
      <alignment vertical="center"/>
      <protection/>
    </xf>
    <xf numFmtId="0" fontId="10" fillId="0" borderId="0" xfId="23" applyFont="1" applyBorder="1" applyAlignment="1">
      <alignment vertical="center"/>
      <protection/>
    </xf>
    <xf numFmtId="0" fontId="7" fillId="0" borderId="0" xfId="23" applyFont="1" applyAlignment="1">
      <alignment horizontal="right" vertical="center"/>
      <protection/>
    </xf>
    <xf numFmtId="0" fontId="7" fillId="0" borderId="0" xfId="23" applyFont="1" applyAlignment="1">
      <alignment horizontal="center" vertical="center"/>
      <protection/>
    </xf>
    <xf numFmtId="199" fontId="7" fillId="0" borderId="0" xfId="23" applyNumberFormat="1" applyFont="1" applyAlignment="1">
      <alignment horizontal="center" vertical="center"/>
      <protection/>
    </xf>
    <xf numFmtId="0" fontId="5" fillId="0" borderId="0" xfId="23" applyFont="1" applyBorder="1" applyAlignment="1">
      <alignment horizontal="center" vertical="center"/>
      <protection/>
    </xf>
    <xf numFmtId="199" fontId="5" fillId="0" borderId="0" xfId="23" applyNumberFormat="1" applyFont="1" applyBorder="1" applyAlignment="1">
      <alignment horizontal="center" vertical="center"/>
      <protection/>
    </xf>
    <xf numFmtId="0" fontId="7" fillId="0" borderId="8" xfId="23" applyFont="1" applyBorder="1" applyAlignment="1">
      <alignment vertical="center"/>
      <protection/>
    </xf>
    <xf numFmtId="0" fontId="7" fillId="0" borderId="11" xfId="23" applyFont="1" applyBorder="1" applyAlignment="1">
      <alignment horizontal="center" vertical="center"/>
      <protection/>
    </xf>
    <xf numFmtId="0" fontId="7" fillId="0" borderId="7" xfId="23" applyFont="1" applyBorder="1" applyAlignment="1">
      <alignment vertical="center"/>
      <protection/>
    </xf>
    <xf numFmtId="0" fontId="7" fillId="0" borderId="0" xfId="23" applyFont="1" applyBorder="1" applyAlignment="1">
      <alignment horizontal="distributed" vertical="center"/>
      <protection/>
    </xf>
    <xf numFmtId="3" fontId="7" fillId="0" borderId="11" xfId="23" applyNumberFormat="1" applyFont="1" applyBorder="1" applyAlignment="1">
      <alignment horizontal="right" vertical="center"/>
      <protection/>
    </xf>
    <xf numFmtId="3" fontId="7" fillId="0" borderId="1" xfId="23" applyNumberFormat="1" applyFont="1" applyBorder="1" applyAlignment="1">
      <alignment horizontal="right" vertical="center"/>
      <protection/>
    </xf>
    <xf numFmtId="176" fontId="7" fillId="0" borderId="1" xfId="23" applyNumberFormat="1" applyFont="1" applyBorder="1" applyAlignment="1">
      <alignment horizontal="right" vertical="center"/>
      <protection/>
    </xf>
    <xf numFmtId="2" fontId="7" fillId="0" borderId="0" xfId="23" applyNumberFormat="1" applyFont="1" applyBorder="1" applyAlignment="1">
      <alignment horizontal="right" vertical="center"/>
      <protection/>
    </xf>
    <xf numFmtId="0" fontId="7" fillId="0" borderId="5" xfId="23" applyFont="1" applyBorder="1" applyAlignment="1">
      <alignment vertical="center"/>
      <protection/>
    </xf>
    <xf numFmtId="2" fontId="7" fillId="0" borderId="10" xfId="23" applyNumberFormat="1" applyFont="1" applyBorder="1" applyAlignment="1">
      <alignment horizontal="right" vertical="center"/>
      <protection/>
    </xf>
    <xf numFmtId="192" fontId="7" fillId="0" borderId="5" xfId="23" applyNumberFormat="1" applyFont="1" applyBorder="1" applyAlignment="1">
      <alignment horizontal="right" vertical="center"/>
      <protection/>
    </xf>
    <xf numFmtId="0" fontId="6" fillId="0" borderId="0" xfId="23" applyFont="1" applyBorder="1" applyAlignment="1">
      <alignment vertical="center"/>
      <protection/>
    </xf>
    <xf numFmtId="192" fontId="7" fillId="0" borderId="1" xfId="23" applyNumberFormat="1" applyFont="1" applyBorder="1" applyAlignment="1">
      <alignment horizontal="right" vertical="center"/>
      <protection/>
    </xf>
    <xf numFmtId="0" fontId="7" fillId="0" borderId="12" xfId="23" applyFont="1" applyBorder="1" applyAlignment="1">
      <alignment vertical="center"/>
      <protection/>
    </xf>
    <xf numFmtId="0" fontId="7" fillId="0" borderId="12" xfId="23" applyFont="1" applyBorder="1" applyAlignment="1">
      <alignment horizontal="distributed" vertical="center"/>
      <protection/>
    </xf>
    <xf numFmtId="3" fontId="7" fillId="0" borderId="13" xfId="23" applyNumberFormat="1" applyFont="1" applyBorder="1" applyAlignment="1">
      <alignment horizontal="right" vertical="center"/>
      <protection/>
    </xf>
    <xf numFmtId="3" fontId="7" fillId="0" borderId="14" xfId="23" applyNumberFormat="1" applyFont="1" applyBorder="1" applyAlignment="1">
      <alignment horizontal="right" vertical="center"/>
      <protection/>
    </xf>
    <xf numFmtId="0" fontId="7" fillId="0" borderId="3" xfId="23" applyFont="1" applyBorder="1" applyAlignment="1">
      <alignment vertical="center"/>
      <protection/>
    </xf>
    <xf numFmtId="199" fontId="7" fillId="0" borderId="0" xfId="23" applyNumberFormat="1" applyFont="1" applyAlignment="1">
      <alignment vertical="center"/>
      <protection/>
    </xf>
    <xf numFmtId="2" fontId="7" fillId="0" borderId="6" xfId="23" applyNumberFormat="1" applyFont="1" applyBorder="1" applyAlignment="1">
      <alignment horizontal="right" vertical="center"/>
      <protection/>
    </xf>
    <xf numFmtId="199" fontId="6" fillId="0" borderId="0" xfId="23" applyNumberFormat="1" applyFont="1" applyAlignment="1">
      <alignment vertical="center"/>
      <protection/>
    </xf>
    <xf numFmtId="0" fontId="6" fillId="0" borderId="0" xfId="23" applyFont="1" applyAlignment="1">
      <alignment horizontal="left" indent="1"/>
      <protection/>
    </xf>
    <xf numFmtId="0" fontId="6" fillId="0" borderId="0" xfId="23" applyFont="1" applyBorder="1" applyAlignment="1">
      <alignment horizontal="left" indent="1"/>
      <protection/>
    </xf>
    <xf numFmtId="199" fontId="6" fillId="0" borderId="0" xfId="23" applyNumberFormat="1" applyFont="1" applyAlignment="1">
      <alignment horizontal="left" indent="1"/>
      <protection/>
    </xf>
    <xf numFmtId="0" fontId="6" fillId="0" borderId="0" xfId="23" applyFont="1" applyAlignment="1">
      <alignment horizontal="right" vertical="center"/>
      <protection/>
    </xf>
    <xf numFmtId="0" fontId="6" fillId="0" borderId="0" xfId="23" applyFont="1" applyAlignment="1">
      <alignment horizontal="center" vertical="center"/>
      <protection/>
    </xf>
    <xf numFmtId="0" fontId="6" fillId="0" borderId="0" xfId="23" applyFont="1" applyBorder="1" applyAlignment="1">
      <alignment horizontal="center" vertical="center"/>
      <protection/>
    </xf>
    <xf numFmtId="0" fontId="7" fillId="0" borderId="8" xfId="22" applyFont="1" applyBorder="1" applyAlignment="1">
      <alignment horizontal="center" vertical="top" textRotation="255"/>
      <protection/>
    </xf>
    <xf numFmtId="0" fontId="7" fillId="0" borderId="9" xfId="22" applyFont="1" applyBorder="1" applyAlignment="1">
      <alignment vertical="center"/>
      <protection/>
    </xf>
    <xf numFmtId="0" fontId="7" fillId="0" borderId="0" xfId="22" applyFont="1" applyBorder="1" applyAlignment="1">
      <alignment horizontal="center" vertical="top" textRotation="255"/>
      <protection/>
    </xf>
    <xf numFmtId="0" fontId="7" fillId="0" borderId="5" xfId="22" applyFont="1" applyBorder="1" applyAlignment="1">
      <alignment vertical="center"/>
      <protection/>
    </xf>
    <xf numFmtId="0" fontId="7" fillId="0" borderId="0" xfId="22" applyFont="1" applyBorder="1" applyAlignment="1">
      <alignment horizontal="distributed" vertical="center"/>
      <protection/>
    </xf>
    <xf numFmtId="185" fontId="7" fillId="0" borderId="11" xfId="22" applyNumberFormat="1" applyFont="1" applyFill="1" applyBorder="1" applyAlignment="1">
      <alignment horizontal="right" vertical="center"/>
      <protection/>
    </xf>
    <xf numFmtId="185" fontId="7" fillId="0" borderId="6" xfId="22" applyNumberFormat="1" applyFont="1" applyFill="1" applyBorder="1" applyAlignment="1">
      <alignment horizontal="right" vertical="center"/>
      <protection/>
    </xf>
    <xf numFmtId="185" fontId="7" fillId="0" borderId="15" xfId="22" applyNumberFormat="1" applyFont="1" applyFill="1" applyBorder="1" applyAlignment="1">
      <alignment horizontal="right" vertical="center"/>
      <protection/>
    </xf>
    <xf numFmtId="0" fontId="7" fillId="0" borderId="2" xfId="22" applyFont="1" applyBorder="1" applyAlignment="1">
      <alignment horizontal="distributed" vertical="center"/>
      <protection/>
    </xf>
    <xf numFmtId="0" fontId="7" fillId="0" borderId="16" xfId="22" applyFont="1" applyBorder="1" applyAlignment="1">
      <alignment vertical="center"/>
      <protection/>
    </xf>
    <xf numFmtId="0" fontId="7" fillId="0" borderId="7" xfId="22" applyFont="1" applyBorder="1" applyAlignment="1">
      <alignment vertical="center"/>
      <protection/>
    </xf>
    <xf numFmtId="0" fontId="7" fillId="0" borderId="3" xfId="22" applyFont="1" applyBorder="1" applyAlignment="1">
      <alignment horizontal="center" vertical="center"/>
      <protection/>
    </xf>
    <xf numFmtId="0" fontId="7" fillId="0" borderId="17" xfId="22" applyFont="1" applyBorder="1" applyAlignment="1">
      <alignment vertical="center"/>
      <protection/>
    </xf>
    <xf numFmtId="0" fontId="6" fillId="0" borderId="0" xfId="23" applyFont="1" applyBorder="1" applyAlignment="1">
      <alignment horizontal="center" vertical="top"/>
      <protection/>
    </xf>
    <xf numFmtId="0" fontId="7" fillId="0" borderId="0" xfId="23" applyFont="1" applyBorder="1" applyAlignment="1">
      <alignment horizontal="center" vertical="top"/>
      <protection/>
    </xf>
    <xf numFmtId="0" fontId="7" fillId="0" borderId="9" xfId="23" applyFont="1" applyBorder="1" applyAlignment="1">
      <alignment textRotation="255"/>
      <protection/>
    </xf>
    <xf numFmtId="3" fontId="7" fillId="0" borderId="15" xfId="23" applyNumberFormat="1" applyFont="1" applyBorder="1" applyAlignment="1">
      <alignment horizontal="center" vertical="center"/>
      <protection/>
    </xf>
    <xf numFmtId="0" fontId="8" fillId="0" borderId="0" xfId="24" applyFont="1" applyBorder="1" applyAlignment="1">
      <alignment horizontal="center" vertical="center"/>
      <protection/>
    </xf>
    <xf numFmtId="0" fontId="12" fillId="0" borderId="0" xfId="24" applyFont="1" applyAlignment="1">
      <alignment vertical="center"/>
      <protection/>
    </xf>
    <xf numFmtId="0" fontId="5" fillId="0" borderId="0" xfId="24" applyFont="1" applyBorder="1" applyAlignment="1">
      <alignment vertical="center"/>
      <protection/>
    </xf>
    <xf numFmtId="0" fontId="5" fillId="0" borderId="0" xfId="24" applyFont="1" applyBorder="1" applyAlignment="1">
      <alignment horizontal="right" vertical="center"/>
      <protection/>
    </xf>
    <xf numFmtId="0" fontId="5" fillId="0" borderId="3" xfId="24" applyFont="1" applyBorder="1" applyAlignment="1">
      <alignment horizontal="right" vertical="center"/>
      <protection/>
    </xf>
    <xf numFmtId="0" fontId="5" fillId="0" borderId="8" xfId="24" applyFont="1" applyBorder="1" applyAlignment="1">
      <alignment vertical="center"/>
      <protection/>
    </xf>
    <xf numFmtId="0" fontId="7" fillId="0" borderId="8" xfId="24" applyFont="1" applyBorder="1" applyAlignment="1">
      <alignment horizontal="right" vertical="center"/>
      <protection/>
    </xf>
    <xf numFmtId="0" fontId="7" fillId="0" borderId="18" xfId="23" applyFont="1" applyBorder="1" applyAlignment="1">
      <alignment horizontal="right" vertical="center"/>
      <protection/>
    </xf>
    <xf numFmtId="0" fontId="7" fillId="0" borderId="9" xfId="24" applyFont="1" applyBorder="1" applyAlignment="1">
      <alignment horizontal="center" vertical="center"/>
      <protection/>
    </xf>
    <xf numFmtId="0" fontId="12" fillId="0" borderId="0" xfId="24" applyFont="1" applyBorder="1" applyAlignment="1">
      <alignment vertical="center"/>
      <protection/>
    </xf>
    <xf numFmtId="0" fontId="7" fillId="0" borderId="7" xfId="24" applyFont="1" applyBorder="1" applyAlignment="1">
      <alignment vertical="center"/>
      <protection/>
    </xf>
    <xf numFmtId="0" fontId="7" fillId="0" borderId="5" xfId="24" applyFont="1" applyBorder="1" applyAlignment="1">
      <alignment horizontal="center" vertical="center"/>
      <protection/>
    </xf>
    <xf numFmtId="0" fontId="7" fillId="0" borderId="10" xfId="24" applyFont="1" applyBorder="1" applyAlignment="1">
      <alignment horizontal="center" vertical="center"/>
      <protection/>
    </xf>
    <xf numFmtId="0" fontId="7" fillId="0" borderId="19" xfId="24" applyFont="1" applyBorder="1" applyAlignment="1">
      <alignment horizontal="distributed" vertical="center"/>
      <protection/>
    </xf>
    <xf numFmtId="0" fontId="7" fillId="0" borderId="19" xfId="23" applyFont="1" applyBorder="1" applyAlignment="1">
      <alignment horizontal="distributed" vertical="center"/>
      <protection/>
    </xf>
    <xf numFmtId="0" fontId="7" fillId="0" borderId="20" xfId="23" applyFont="1" applyBorder="1" applyAlignment="1">
      <alignment horizontal="distributed" vertical="center"/>
      <protection/>
    </xf>
    <xf numFmtId="0" fontId="7" fillId="0" borderId="21" xfId="24" applyFont="1" applyBorder="1" applyAlignment="1">
      <alignment horizontal="distributed" vertical="center"/>
      <protection/>
    </xf>
    <xf numFmtId="0" fontId="7" fillId="0" borderId="21" xfId="23" applyFont="1" applyBorder="1" applyAlignment="1">
      <alignment horizontal="distributed" vertical="center"/>
      <protection/>
    </xf>
    <xf numFmtId="0" fontId="7" fillId="0" borderId="22" xfId="23" applyFont="1" applyBorder="1" applyAlignment="1">
      <alignment horizontal="distributed" vertical="center"/>
      <protection/>
    </xf>
    <xf numFmtId="0" fontId="7" fillId="0" borderId="23" xfId="24" applyFont="1" applyBorder="1" applyAlignment="1">
      <alignment horizontal="center" vertical="center"/>
      <protection/>
    </xf>
    <xf numFmtId="0" fontId="5" fillId="0" borderId="7" xfId="24" applyFont="1" applyBorder="1" applyAlignment="1">
      <alignment vertical="center"/>
      <protection/>
    </xf>
    <xf numFmtId="0" fontId="7" fillId="0" borderId="7" xfId="24" applyFont="1" applyBorder="1" applyAlignment="1">
      <alignment horizontal="distributed" vertical="center"/>
      <protection/>
    </xf>
    <xf numFmtId="0" fontId="7" fillId="0" borderId="24" xfId="23" applyFont="1" applyBorder="1" applyAlignment="1">
      <alignment horizontal="distributed" vertical="center"/>
      <protection/>
    </xf>
    <xf numFmtId="0" fontId="7" fillId="0" borderId="2" xfId="24" applyFont="1" applyBorder="1" applyAlignment="1">
      <alignment horizontal="distributed" vertical="center"/>
      <protection/>
    </xf>
    <xf numFmtId="0" fontId="7" fillId="0" borderId="25" xfId="23" applyFont="1" applyBorder="1" applyAlignment="1">
      <alignment horizontal="distributed" vertical="center"/>
      <protection/>
    </xf>
    <xf numFmtId="0" fontId="7" fillId="0" borderId="21" xfId="23" applyFont="1" applyBorder="1" applyAlignment="1">
      <alignment vertical="center"/>
      <protection/>
    </xf>
    <xf numFmtId="0" fontId="7" fillId="0" borderId="22" xfId="23" applyFont="1" applyBorder="1" applyAlignment="1">
      <alignment vertical="center"/>
      <protection/>
    </xf>
    <xf numFmtId="0" fontId="7" fillId="0" borderId="23" xfId="23" applyFont="1" applyBorder="1" applyAlignment="1">
      <alignment horizontal="distributed" vertical="center"/>
      <protection/>
    </xf>
    <xf numFmtId="0" fontId="7" fillId="0" borderId="24" xfId="23" applyFont="1" applyBorder="1" applyAlignment="1">
      <alignment vertical="center"/>
      <protection/>
    </xf>
    <xf numFmtId="0" fontId="7" fillId="0" borderId="5" xfId="24" applyFont="1" applyBorder="1" applyAlignment="1">
      <alignment horizontal="right" vertical="center"/>
      <protection/>
    </xf>
    <xf numFmtId="0" fontId="7" fillId="0" borderId="19" xfId="23" applyFont="1" applyBorder="1" applyAlignment="1">
      <alignment vertical="center"/>
      <protection/>
    </xf>
    <xf numFmtId="0" fontId="7" fillId="0" borderId="20" xfId="23" applyFont="1" applyBorder="1" applyAlignment="1">
      <alignment vertical="center"/>
      <protection/>
    </xf>
    <xf numFmtId="0" fontId="7" fillId="0" borderId="19" xfId="24" applyFont="1" applyBorder="1" applyAlignment="1">
      <alignment horizontal="center" vertical="center"/>
      <protection/>
    </xf>
    <xf numFmtId="0" fontId="7" fillId="0" borderId="0" xfId="24" applyFont="1" applyBorder="1" applyAlignment="1">
      <alignment horizontal="distributed" vertical="center"/>
      <protection/>
    </xf>
    <xf numFmtId="0" fontId="7" fillId="0" borderId="26" xfId="23" applyFont="1" applyBorder="1" applyAlignment="1">
      <alignment vertical="center"/>
      <protection/>
    </xf>
    <xf numFmtId="3" fontId="7" fillId="0" borderId="0" xfId="24" applyNumberFormat="1" applyFont="1" applyBorder="1" applyAlignment="1">
      <alignment horizontal="right" vertical="center"/>
      <protection/>
    </xf>
    <xf numFmtId="0" fontId="7" fillId="0" borderId="23" xfId="24" applyFont="1" applyBorder="1" applyAlignment="1">
      <alignment vertical="center"/>
      <protection/>
    </xf>
    <xf numFmtId="0" fontId="7" fillId="0" borderId="8" xfId="24" applyFont="1" applyBorder="1" applyAlignment="1">
      <alignment horizontal="distributed" vertical="center"/>
      <protection/>
    </xf>
    <xf numFmtId="0" fontId="7" fillId="0" borderId="27" xfId="23" applyFont="1" applyBorder="1" applyAlignment="1">
      <alignment horizontal="distributed" vertical="center"/>
      <protection/>
    </xf>
    <xf numFmtId="0" fontId="7" fillId="0" borderId="28" xfId="23" applyFont="1" applyBorder="1" applyAlignment="1">
      <alignment horizontal="distributed" vertical="center"/>
      <protection/>
    </xf>
    <xf numFmtId="0" fontId="7" fillId="0" borderId="26" xfId="23" applyFont="1" applyBorder="1" applyAlignment="1">
      <alignment horizontal="distributed" vertical="center"/>
      <protection/>
    </xf>
    <xf numFmtId="0" fontId="7" fillId="0" borderId="29" xfId="24" applyFont="1" applyBorder="1" applyAlignment="1">
      <alignment horizontal="distributed" vertical="center" shrinkToFit="1"/>
      <protection/>
    </xf>
    <xf numFmtId="0" fontId="7" fillId="0" borderId="3" xfId="24" applyFont="1" applyBorder="1" applyAlignment="1">
      <alignment horizontal="distributed" vertical="center"/>
      <protection/>
    </xf>
    <xf numFmtId="0" fontId="7" fillId="0" borderId="30" xfId="24" applyNumberFormat="1" applyFont="1" applyBorder="1" applyAlignment="1">
      <alignment vertical="center"/>
      <protection/>
    </xf>
    <xf numFmtId="0" fontId="7" fillId="0" borderId="0" xfId="24" applyFont="1" applyBorder="1" applyAlignment="1">
      <alignment horizontal="left" indent="1"/>
      <protection/>
    </xf>
    <xf numFmtId="0" fontId="12" fillId="0" borderId="0" xfId="24" applyFont="1" applyAlignment="1">
      <alignment horizontal="left" indent="1"/>
      <protection/>
    </xf>
    <xf numFmtId="0" fontId="12" fillId="0" borderId="0" xfId="24" applyFont="1" applyAlignment="1">
      <alignment horizontal="right" vertical="center"/>
      <protection/>
    </xf>
    <xf numFmtId="0" fontId="12" fillId="0" borderId="0" xfId="24" applyFont="1" applyBorder="1" applyAlignment="1">
      <alignment horizontal="right" vertical="center"/>
      <protection/>
    </xf>
    <xf numFmtId="0" fontId="5" fillId="0" borderId="0" xfId="24" applyFont="1" applyBorder="1" applyAlignment="1">
      <alignment horizontal="center" vertical="center"/>
      <protection/>
    </xf>
    <xf numFmtId="0" fontId="5" fillId="0" borderId="0" xfId="24" applyFont="1" applyAlignment="1">
      <alignment horizontal="right" vertical="center"/>
      <protection/>
    </xf>
    <xf numFmtId="0" fontId="7" fillId="0" borderId="31" xfId="23" applyFont="1" applyBorder="1" applyAlignment="1">
      <alignment horizontal="distributed" vertical="center"/>
      <protection/>
    </xf>
    <xf numFmtId="0" fontId="7" fillId="0" borderId="0" xfId="24" applyFont="1" applyBorder="1" applyAlignment="1">
      <alignment horizontal="right" vertical="center"/>
      <protection/>
    </xf>
    <xf numFmtId="3" fontId="12" fillId="0" borderId="0" xfId="24" applyNumberFormat="1" applyFont="1" applyBorder="1" applyAlignment="1">
      <alignment vertical="center"/>
      <protection/>
    </xf>
    <xf numFmtId="0" fontId="7" fillId="0" borderId="1" xfId="23" applyFont="1" applyBorder="1" applyAlignment="1">
      <alignment horizontal="distributed" vertical="center"/>
      <protection/>
    </xf>
    <xf numFmtId="0" fontId="7" fillId="0" borderId="32" xfId="23" applyFont="1" applyBorder="1" applyAlignment="1">
      <alignment horizontal="distributed" vertical="center"/>
      <protection/>
    </xf>
    <xf numFmtId="0" fontId="7" fillId="0" borderId="17" xfId="24" applyFont="1" applyBorder="1" applyAlignment="1">
      <alignment horizontal="center" vertical="center"/>
      <protection/>
    </xf>
    <xf numFmtId="0" fontId="7" fillId="0" borderId="27" xfId="24" applyFont="1" applyBorder="1" applyAlignment="1">
      <alignment horizontal="distributed" vertical="center"/>
      <protection/>
    </xf>
    <xf numFmtId="0" fontId="7" fillId="0" borderId="33" xfId="23" applyFont="1" applyBorder="1" applyAlignment="1">
      <alignment horizontal="distributed" vertical="center"/>
      <protection/>
    </xf>
    <xf numFmtId="0" fontId="6" fillId="0" borderId="0" xfId="24" applyFont="1" applyBorder="1" applyAlignment="1">
      <alignment horizontal="right" vertical="center"/>
      <protection/>
    </xf>
    <xf numFmtId="0" fontId="7" fillId="0" borderId="32" xfId="23" applyFont="1" applyBorder="1" applyAlignment="1">
      <alignment vertical="center"/>
      <protection/>
    </xf>
    <xf numFmtId="0" fontId="7" fillId="0" borderId="34" xfId="23" applyFont="1" applyBorder="1" applyAlignment="1">
      <alignment horizontal="distributed" vertical="center"/>
      <protection/>
    </xf>
    <xf numFmtId="0" fontId="7" fillId="0" borderId="33" xfId="23" applyFont="1" applyBorder="1" applyAlignment="1">
      <alignment vertical="center"/>
      <protection/>
    </xf>
    <xf numFmtId="0" fontId="7" fillId="0" borderId="31" xfId="23" applyFont="1" applyBorder="1" applyAlignment="1">
      <alignment vertical="center"/>
      <protection/>
    </xf>
    <xf numFmtId="0" fontId="7" fillId="0" borderId="34" xfId="24" applyFont="1" applyBorder="1" applyAlignment="1">
      <alignment vertical="center"/>
      <protection/>
    </xf>
    <xf numFmtId="0" fontId="7" fillId="0" borderId="17" xfId="24" applyFont="1" applyBorder="1" applyAlignment="1">
      <alignment horizontal="distributed" vertical="center"/>
      <protection/>
    </xf>
    <xf numFmtId="0" fontId="7" fillId="0" borderId="35" xfId="24" applyFont="1" applyBorder="1" applyAlignment="1">
      <alignment horizontal="distributed" vertical="center"/>
      <protection/>
    </xf>
    <xf numFmtId="0" fontId="7" fillId="0" borderId="35" xfId="24" applyNumberFormat="1" applyFont="1" applyBorder="1" applyAlignment="1">
      <alignment vertical="center"/>
      <protection/>
    </xf>
    <xf numFmtId="0" fontId="12" fillId="0" borderId="0" xfId="24" applyFont="1" applyAlignment="1">
      <alignment horizontal="left"/>
      <protection/>
    </xf>
    <xf numFmtId="0" fontId="7" fillId="0" borderId="0" xfId="24" applyFont="1" applyBorder="1" applyAlignment="1">
      <alignment horizontal="center" vertical="center"/>
      <protection/>
    </xf>
    <xf numFmtId="0" fontId="5" fillId="0" borderId="3" xfId="24" applyFont="1" applyBorder="1" applyAlignment="1">
      <alignment vertical="center"/>
      <protection/>
    </xf>
    <xf numFmtId="0" fontId="7" fillId="0" borderId="18" xfId="23" applyFont="1" applyBorder="1" applyAlignment="1">
      <alignment horizontal="distributed"/>
      <protection/>
    </xf>
    <xf numFmtId="0" fontId="7" fillId="0" borderId="36" xfId="24" applyFont="1" applyBorder="1" applyAlignment="1">
      <alignment horizontal="distributed"/>
      <protection/>
    </xf>
    <xf numFmtId="0" fontId="12" fillId="0" borderId="0" xfId="24" applyFont="1" applyAlignment="1">
      <alignment horizontal="distributed"/>
      <protection/>
    </xf>
    <xf numFmtId="0" fontId="5" fillId="0" borderId="11" xfId="24" applyFont="1" applyBorder="1" applyAlignment="1">
      <alignment horizontal="distributed" vertical="center"/>
      <protection/>
    </xf>
    <xf numFmtId="0" fontId="5" fillId="0" borderId="37" xfId="24" applyFont="1" applyBorder="1" applyAlignment="1">
      <alignment horizontal="distributed" vertical="center"/>
      <protection/>
    </xf>
    <xf numFmtId="0" fontId="12" fillId="0" borderId="0" xfId="24" applyFont="1" applyAlignment="1">
      <alignment horizontal="distributed" vertical="center"/>
      <protection/>
    </xf>
    <xf numFmtId="0" fontId="12" fillId="0" borderId="0" xfId="24" applyFont="1" applyAlignment="1">
      <alignment horizontal="center" vertical="top"/>
      <protection/>
    </xf>
    <xf numFmtId="0" fontId="7" fillId="0" borderId="25" xfId="23" applyFont="1" applyBorder="1" applyAlignment="1">
      <alignment vertical="center"/>
      <protection/>
    </xf>
    <xf numFmtId="3" fontId="7" fillId="0" borderId="0" xfId="24" applyNumberFormat="1" applyFont="1" applyBorder="1" applyAlignment="1">
      <alignment vertical="center"/>
      <protection/>
    </xf>
    <xf numFmtId="0" fontId="7" fillId="0" borderId="23" xfId="24" applyFont="1" applyBorder="1" applyAlignment="1">
      <alignment horizontal="distributed" vertical="center"/>
      <protection/>
    </xf>
    <xf numFmtId="0" fontId="7" fillId="0" borderId="3" xfId="24" applyNumberFormat="1" applyFont="1" applyBorder="1" applyAlignment="1">
      <alignment vertical="center"/>
      <protection/>
    </xf>
    <xf numFmtId="0" fontId="6" fillId="0" borderId="0" xfId="24" applyFont="1" applyAlignment="1">
      <alignment vertical="center"/>
      <protection/>
    </xf>
    <xf numFmtId="0" fontId="7" fillId="0" borderId="0" xfId="24" applyFont="1" applyAlignment="1">
      <alignment vertical="center"/>
      <protection/>
    </xf>
    <xf numFmtId="0" fontId="7" fillId="0" borderId="0" xfId="24" applyFont="1" applyBorder="1" applyAlignment="1">
      <alignment vertical="center"/>
      <protection/>
    </xf>
    <xf numFmtId="0" fontId="7" fillId="0" borderId="0" xfId="24" applyFont="1" applyBorder="1" applyAlignment="1">
      <alignment horizontal="right" vertical="top"/>
      <protection/>
    </xf>
    <xf numFmtId="0" fontId="7" fillId="0" borderId="5" xfId="24" applyFont="1" applyBorder="1" applyAlignment="1">
      <alignment vertical="center"/>
      <protection/>
    </xf>
    <xf numFmtId="0" fontId="7" fillId="0" borderId="38" xfId="24" applyFont="1" applyBorder="1" applyAlignment="1">
      <alignment vertical="center"/>
      <protection/>
    </xf>
    <xf numFmtId="0" fontId="7" fillId="0" borderId="16" xfId="24" applyFont="1" applyBorder="1" applyAlignment="1">
      <alignment vertical="center"/>
      <protection/>
    </xf>
    <xf numFmtId="179" fontId="7" fillId="0" borderId="2" xfId="24" applyNumberFormat="1" applyFont="1" applyBorder="1" applyAlignment="1">
      <alignment vertical="center"/>
      <protection/>
    </xf>
    <xf numFmtId="0" fontId="7" fillId="0" borderId="4" xfId="24" applyFont="1" applyBorder="1" applyAlignment="1">
      <alignment vertical="center"/>
      <protection/>
    </xf>
    <xf numFmtId="0" fontId="7" fillId="0" borderId="1" xfId="24" applyFont="1" applyBorder="1" applyAlignment="1">
      <alignment vertical="center"/>
      <protection/>
    </xf>
    <xf numFmtId="179" fontId="7" fillId="0" borderId="0" xfId="24" applyNumberFormat="1" applyFont="1" applyBorder="1" applyAlignment="1">
      <alignment horizontal="right" vertical="center"/>
      <protection/>
    </xf>
    <xf numFmtId="0" fontId="7" fillId="0" borderId="10" xfId="24" applyFont="1" applyBorder="1" applyAlignment="1">
      <alignment vertical="center"/>
      <protection/>
    </xf>
    <xf numFmtId="179" fontId="7" fillId="0" borderId="7" xfId="24" applyNumberFormat="1" applyFont="1" applyBorder="1" applyAlignment="1">
      <alignment horizontal="right" vertical="center"/>
      <protection/>
    </xf>
    <xf numFmtId="0" fontId="7" fillId="0" borderId="39" xfId="24" applyFont="1" applyBorder="1" applyAlignment="1">
      <alignment vertical="center"/>
      <protection/>
    </xf>
    <xf numFmtId="0" fontId="7" fillId="0" borderId="7" xfId="24" applyFont="1" applyBorder="1" applyAlignment="1">
      <alignment horizontal="center" vertical="center"/>
      <protection/>
    </xf>
    <xf numFmtId="179" fontId="7" fillId="0" borderId="19" xfId="24" applyNumberFormat="1" applyFont="1" applyBorder="1" applyAlignment="1">
      <alignment horizontal="right" vertical="center"/>
      <protection/>
    </xf>
    <xf numFmtId="179" fontId="7" fillId="0" borderId="2" xfId="24" applyNumberFormat="1" applyFont="1" applyBorder="1" applyAlignment="1">
      <alignment horizontal="right" vertical="center"/>
      <protection/>
    </xf>
    <xf numFmtId="179" fontId="7" fillId="0" borderId="40" xfId="24" applyNumberFormat="1" applyFont="1" applyBorder="1" applyAlignment="1">
      <alignment horizontal="right" vertical="center"/>
      <protection/>
    </xf>
    <xf numFmtId="0" fontId="6" fillId="0" borderId="0" xfId="24" applyFont="1" applyAlignment="1">
      <alignment horizontal="left"/>
      <protection/>
    </xf>
    <xf numFmtId="0" fontId="6" fillId="0" borderId="0" xfId="24" applyFont="1" applyBorder="1" applyAlignment="1">
      <alignment vertical="center"/>
      <protection/>
    </xf>
    <xf numFmtId="0" fontId="7" fillId="0" borderId="8" xfId="24" applyFont="1" applyBorder="1" applyAlignment="1">
      <alignment horizontal="right"/>
      <protection/>
    </xf>
    <xf numFmtId="0" fontId="7" fillId="0" borderId="7" xfId="24" applyFont="1" applyBorder="1" applyAlignment="1">
      <alignment vertical="top"/>
      <protection/>
    </xf>
    <xf numFmtId="0" fontId="7" fillId="0" borderId="1" xfId="24" applyFont="1" applyBorder="1" applyAlignment="1">
      <alignment horizontal="center" vertical="center"/>
      <protection/>
    </xf>
    <xf numFmtId="0" fontId="7" fillId="0" borderId="38" xfId="24" applyFont="1" applyBorder="1" applyAlignment="1">
      <alignment horizontal="center" vertical="center"/>
      <protection/>
    </xf>
    <xf numFmtId="179" fontId="7" fillId="0" borderId="4" xfId="24" applyNumberFormat="1" applyFont="1" applyBorder="1" applyAlignment="1">
      <alignment vertical="center"/>
      <protection/>
    </xf>
    <xf numFmtId="0" fontId="7" fillId="0" borderId="7" xfId="24" applyFont="1" applyBorder="1" applyAlignment="1">
      <alignment horizontal="right" vertical="center"/>
      <protection/>
    </xf>
    <xf numFmtId="0" fontId="7" fillId="0" borderId="4" xfId="24" applyFont="1" applyBorder="1" applyAlignment="1">
      <alignment horizontal="left" vertical="center"/>
      <protection/>
    </xf>
    <xf numFmtId="181" fontId="7" fillId="0" borderId="4" xfId="24" applyNumberFormat="1" applyFont="1" applyBorder="1" applyAlignment="1">
      <alignment horizontal="center"/>
      <protection/>
    </xf>
    <xf numFmtId="0" fontId="6" fillId="0" borderId="0" xfId="24" applyFont="1" applyBorder="1" applyAlignment="1">
      <alignment horizontal="left" vertical="center"/>
      <protection/>
    </xf>
    <xf numFmtId="0" fontId="7" fillId="0" borderId="10" xfId="24" applyFont="1" applyBorder="1" applyAlignment="1">
      <alignment horizontal="center" vertical="top"/>
      <protection/>
    </xf>
    <xf numFmtId="0" fontId="7" fillId="0" borderId="2" xfId="24" applyFont="1" applyBorder="1" applyAlignment="1">
      <alignment vertical="center"/>
      <protection/>
    </xf>
    <xf numFmtId="0" fontId="6" fillId="0" borderId="0" xfId="24" applyFont="1" applyBorder="1" applyAlignment="1">
      <alignment horizontal="center" vertical="center"/>
      <protection/>
    </xf>
    <xf numFmtId="0" fontId="7" fillId="0" borderId="3" xfId="24" applyFont="1" applyBorder="1" applyAlignment="1">
      <alignment horizontal="right" vertical="center"/>
      <protection/>
    </xf>
    <xf numFmtId="0" fontId="7" fillId="0" borderId="41" xfId="24" applyFont="1" applyBorder="1" applyAlignment="1">
      <alignment horizontal="center" vertical="center"/>
      <protection/>
    </xf>
    <xf numFmtId="0" fontId="6" fillId="0" borderId="0" xfId="24" applyFont="1" applyBorder="1" applyAlignment="1">
      <alignment horizontal="left" indent="1"/>
      <protection/>
    </xf>
    <xf numFmtId="0" fontId="6" fillId="0" borderId="0" xfId="24" applyFont="1" applyAlignment="1">
      <alignment horizontal="left" indent="1"/>
      <protection/>
    </xf>
    <xf numFmtId="0" fontId="7" fillId="0" borderId="8" xfId="24" applyFont="1" applyBorder="1" applyAlignment="1">
      <alignment vertical="center"/>
      <protection/>
    </xf>
    <xf numFmtId="0" fontId="7" fillId="0" borderId="9" xfId="24" applyFont="1" applyBorder="1" applyAlignment="1">
      <alignment vertical="center"/>
      <protection/>
    </xf>
    <xf numFmtId="0" fontId="7" fillId="0" borderId="0" xfId="24" applyFont="1" applyBorder="1" applyAlignment="1">
      <alignment horizontal="distributed"/>
      <protection/>
    </xf>
    <xf numFmtId="0" fontId="7" fillId="0" borderId="7" xfId="24" applyFont="1" applyBorder="1" applyAlignment="1">
      <alignment horizontal="distributed" vertical="top"/>
      <protection/>
    </xf>
    <xf numFmtId="0" fontId="6" fillId="0" borderId="2" xfId="24" applyFont="1" applyBorder="1" applyAlignment="1">
      <alignment vertical="center"/>
      <protection/>
    </xf>
    <xf numFmtId="0" fontId="6" fillId="0" borderId="0" xfId="23" applyFont="1" applyBorder="1">
      <alignment/>
      <protection/>
    </xf>
    <xf numFmtId="0" fontId="5" fillId="0" borderId="0" xfId="24" applyFont="1" applyAlignment="1">
      <alignment vertical="center"/>
      <protection/>
    </xf>
    <xf numFmtId="179" fontId="7" fillId="0" borderId="0" xfId="24" applyNumberFormat="1" applyFont="1" applyBorder="1" applyAlignment="1">
      <alignment vertical="center"/>
      <protection/>
    </xf>
    <xf numFmtId="179" fontId="7" fillId="0" borderId="7" xfId="24" applyNumberFormat="1" applyFont="1" applyBorder="1" applyAlignment="1">
      <alignment vertical="center"/>
      <protection/>
    </xf>
    <xf numFmtId="179" fontId="7" fillId="0" borderId="3" xfId="24" applyNumberFormat="1" applyFont="1" applyBorder="1" applyAlignment="1">
      <alignment vertical="center"/>
      <protection/>
    </xf>
    <xf numFmtId="179" fontId="7" fillId="0" borderId="1" xfId="24" applyNumberFormat="1" applyFont="1" applyBorder="1" applyAlignment="1">
      <alignment vertical="center"/>
      <protection/>
    </xf>
    <xf numFmtId="179" fontId="7" fillId="0" borderId="11" xfId="24" applyNumberFormat="1" applyFont="1" applyBorder="1" applyAlignment="1">
      <alignment vertical="center"/>
      <protection/>
    </xf>
    <xf numFmtId="191" fontId="7" fillId="0" borderId="0" xfId="17" applyNumberFormat="1" applyFont="1" applyBorder="1" applyAlignment="1">
      <alignment vertical="center"/>
    </xf>
    <xf numFmtId="191" fontId="7" fillId="0" borderId="0" xfId="17" applyNumberFormat="1" applyFont="1" applyBorder="1" applyAlignment="1">
      <alignment horizontal="right" vertical="center"/>
    </xf>
    <xf numFmtId="189" fontId="7" fillId="0" borderId="15" xfId="23" applyNumberFormat="1" applyFont="1" applyBorder="1" applyAlignment="1">
      <alignment horizontal="right" vertical="center"/>
      <protection/>
    </xf>
    <xf numFmtId="189" fontId="7" fillId="0" borderId="6" xfId="23" applyNumberFormat="1" applyFont="1" applyBorder="1" applyAlignment="1">
      <alignment horizontal="right" vertical="center"/>
      <protection/>
    </xf>
    <xf numFmtId="189" fontId="7" fillId="0" borderId="11" xfId="23" applyNumberFormat="1" applyFont="1" applyBorder="1" applyAlignment="1">
      <alignment horizontal="right" vertical="center"/>
      <protection/>
    </xf>
    <xf numFmtId="3" fontId="7" fillId="0" borderId="11" xfId="23" applyNumberFormat="1" applyFont="1" applyBorder="1" applyAlignment="1">
      <alignment horizontal="center" vertical="center"/>
      <protection/>
    </xf>
    <xf numFmtId="183" fontId="7" fillId="0" borderId="0" xfId="24" applyNumberFormat="1" applyFont="1" applyBorder="1" applyAlignment="1">
      <alignment horizontal="right" vertical="center"/>
      <protection/>
    </xf>
    <xf numFmtId="179" fontId="7" fillId="0" borderId="42" xfId="24" applyNumberFormat="1" applyFont="1" applyBorder="1" applyAlignment="1">
      <alignment vertical="center"/>
      <protection/>
    </xf>
    <xf numFmtId="199" fontId="7" fillId="0" borderId="0" xfId="23" applyNumberFormat="1" applyFont="1" applyBorder="1" applyAlignment="1">
      <alignment horizontal="center" vertical="center"/>
      <protection/>
    </xf>
    <xf numFmtId="179" fontId="7" fillId="0" borderId="16" xfId="24" applyNumberFormat="1" applyFont="1" applyBorder="1" applyAlignment="1">
      <alignment vertical="center"/>
      <protection/>
    </xf>
    <xf numFmtId="179" fontId="7" fillId="0" borderId="5" xfId="24" applyNumberFormat="1" applyFont="1" applyBorder="1" applyAlignment="1">
      <alignment vertical="center"/>
      <protection/>
    </xf>
    <xf numFmtId="182" fontId="7" fillId="0" borderId="10" xfId="24" applyNumberFormat="1" applyFont="1" applyBorder="1" applyAlignment="1">
      <alignment vertical="center"/>
      <protection/>
    </xf>
    <xf numFmtId="182" fontId="7" fillId="0" borderId="7" xfId="24" applyNumberFormat="1" applyFont="1" applyBorder="1" applyAlignment="1">
      <alignment vertical="center"/>
      <protection/>
    </xf>
    <xf numFmtId="0" fontId="7" fillId="0" borderId="7" xfId="24" applyFont="1" applyBorder="1" applyAlignment="1">
      <alignment horizontal="distributed" vertical="top" wrapText="1"/>
      <protection/>
    </xf>
    <xf numFmtId="0" fontId="7" fillId="0" borderId="40" xfId="24" applyFont="1" applyBorder="1" applyAlignment="1">
      <alignment vertical="center"/>
      <protection/>
    </xf>
    <xf numFmtId="0" fontId="7" fillId="0" borderId="10" xfId="23" applyFont="1" applyBorder="1" applyAlignment="1">
      <alignment vertical="center"/>
      <protection/>
    </xf>
    <xf numFmtId="189" fontId="7" fillId="0" borderId="42" xfId="23" applyNumberFormat="1" applyFont="1" applyBorder="1" applyAlignment="1">
      <alignment horizontal="right" vertical="center"/>
      <protection/>
    </xf>
    <xf numFmtId="179" fontId="12" fillId="0" borderId="0" xfId="24" applyNumberFormat="1" applyFont="1" applyAlignment="1">
      <alignment vertical="center"/>
      <protection/>
    </xf>
    <xf numFmtId="3" fontId="6" fillId="0" borderId="0" xfId="23" applyNumberFormat="1" applyFont="1" applyBorder="1" applyAlignment="1">
      <alignment vertical="center"/>
      <protection/>
    </xf>
    <xf numFmtId="0" fontId="7" fillId="0" borderId="0" xfId="23" applyFont="1" applyBorder="1" applyAlignment="1">
      <alignment horizontal="left" indent="1"/>
      <protection/>
    </xf>
    <xf numFmtId="0" fontId="6" fillId="0" borderId="0" xfId="23" applyFont="1" applyAlignment="1">
      <alignment horizontal="right"/>
      <protection/>
    </xf>
    <xf numFmtId="179" fontId="7" fillId="0" borderId="15" xfId="24" applyNumberFormat="1" applyFont="1" applyBorder="1" applyAlignment="1">
      <alignment vertical="center"/>
      <protection/>
    </xf>
    <xf numFmtId="0" fontId="7" fillId="0" borderId="31" xfId="0" applyFont="1" applyBorder="1" applyAlignment="1">
      <alignment vertical="center"/>
    </xf>
    <xf numFmtId="186" fontId="7" fillId="0" borderId="43" xfId="24" applyNumberFormat="1" applyFont="1" applyBorder="1" applyAlignment="1">
      <alignment vertical="center"/>
      <protection/>
    </xf>
    <xf numFmtId="186" fontId="7" fillId="0" borderId="44" xfId="24" applyNumberFormat="1" applyFont="1" applyBorder="1" applyAlignment="1">
      <alignment vertical="center"/>
      <protection/>
    </xf>
    <xf numFmtId="186" fontId="7" fillId="0" borderId="31" xfId="24" applyNumberFormat="1" applyFont="1" applyBorder="1" applyAlignment="1">
      <alignment vertical="center"/>
      <protection/>
    </xf>
    <xf numFmtId="186" fontId="7" fillId="0" borderId="45" xfId="24" applyNumberFormat="1" applyFont="1" applyBorder="1" applyAlignment="1">
      <alignment vertical="center"/>
      <protection/>
    </xf>
    <xf numFmtId="186" fontId="7" fillId="0" borderId="46" xfId="24" applyNumberFormat="1" applyFont="1" applyBorder="1" applyAlignment="1">
      <alignment vertical="center"/>
      <protection/>
    </xf>
    <xf numFmtId="186" fontId="7" fillId="0" borderId="47" xfId="24" applyNumberFormat="1" applyFont="1" applyBorder="1" applyAlignment="1">
      <alignment vertical="center"/>
      <protection/>
    </xf>
    <xf numFmtId="186" fontId="7" fillId="0" borderId="32" xfId="24" applyNumberFormat="1" applyFont="1" applyBorder="1" applyAlignment="1">
      <alignment vertical="center"/>
      <protection/>
    </xf>
    <xf numFmtId="186" fontId="7" fillId="0" borderId="48" xfId="24" applyNumberFormat="1" applyFont="1" applyBorder="1" applyAlignment="1">
      <alignment vertical="center"/>
      <protection/>
    </xf>
    <xf numFmtId="186" fontId="7" fillId="0" borderId="49" xfId="24" applyNumberFormat="1" applyFont="1" applyBorder="1" applyAlignment="1">
      <alignment vertical="center"/>
      <protection/>
    </xf>
    <xf numFmtId="186" fontId="7" fillId="0" borderId="50" xfId="24" applyNumberFormat="1" applyFont="1" applyBorder="1" applyAlignment="1">
      <alignment vertical="center"/>
      <protection/>
    </xf>
    <xf numFmtId="186" fontId="7" fillId="0" borderId="51" xfId="24" applyNumberFormat="1" applyFont="1" applyBorder="1" applyAlignment="1">
      <alignment vertical="center"/>
      <protection/>
    </xf>
    <xf numFmtId="186" fontId="7" fillId="0" borderId="6" xfId="24" applyNumberFormat="1" applyFont="1" applyBorder="1" applyAlignment="1">
      <alignment vertical="center"/>
      <protection/>
    </xf>
    <xf numFmtId="186" fontId="7" fillId="0" borderId="5" xfId="24" applyNumberFormat="1" applyFont="1" applyBorder="1" applyAlignment="1">
      <alignment vertical="center"/>
      <protection/>
    </xf>
    <xf numFmtId="186" fontId="7" fillId="0" borderId="52" xfId="24" applyNumberFormat="1" applyFont="1" applyBorder="1" applyAlignment="1">
      <alignment vertical="center"/>
      <protection/>
    </xf>
    <xf numFmtId="186" fontId="7" fillId="0" borderId="15" xfId="24" applyNumberFormat="1" applyFont="1" applyBorder="1" applyAlignment="1">
      <alignment vertical="center"/>
      <protection/>
    </xf>
    <xf numFmtId="186" fontId="7" fillId="0" borderId="16" xfId="24" applyNumberFormat="1" applyFont="1" applyBorder="1" applyAlignment="1">
      <alignment vertical="center"/>
      <protection/>
    </xf>
    <xf numFmtId="186" fontId="7" fillId="0" borderId="53" xfId="24" applyNumberFormat="1" applyFont="1" applyBorder="1" applyAlignment="1">
      <alignment vertical="center"/>
      <protection/>
    </xf>
    <xf numFmtId="186" fontId="7" fillId="0" borderId="54" xfId="24" applyNumberFormat="1" applyFont="1" applyBorder="1" applyAlignment="1">
      <alignment vertical="center"/>
      <protection/>
    </xf>
    <xf numFmtId="186" fontId="7" fillId="0" borderId="33" xfId="24" applyNumberFormat="1" applyFont="1" applyBorder="1" applyAlignment="1">
      <alignment vertical="center"/>
      <protection/>
    </xf>
    <xf numFmtId="186" fontId="7" fillId="0" borderId="34" xfId="24" applyNumberFormat="1" applyFont="1" applyBorder="1" applyAlignment="1">
      <alignment vertical="center"/>
      <protection/>
    </xf>
    <xf numFmtId="186" fontId="7" fillId="0" borderId="29" xfId="24" applyNumberFormat="1" applyFont="1" applyBorder="1" applyAlignment="1">
      <alignment vertical="center"/>
      <protection/>
    </xf>
    <xf numFmtId="186" fontId="7" fillId="0" borderId="55" xfId="24" applyNumberFormat="1" applyFont="1" applyBorder="1" applyAlignment="1">
      <alignment vertical="center"/>
      <protection/>
    </xf>
    <xf numFmtId="186" fontId="7" fillId="0" borderId="56" xfId="24" applyNumberFormat="1" applyFont="1" applyBorder="1" applyAlignment="1">
      <alignment vertical="center"/>
      <protection/>
    </xf>
    <xf numFmtId="186" fontId="7" fillId="0" borderId="57" xfId="24" applyNumberFormat="1" applyFont="1" applyBorder="1" applyAlignment="1">
      <alignment vertical="center"/>
      <protection/>
    </xf>
    <xf numFmtId="185" fontId="7" fillId="0" borderId="58" xfId="24" applyNumberFormat="1" applyFont="1" applyBorder="1" applyAlignment="1">
      <alignment vertical="center"/>
      <protection/>
    </xf>
    <xf numFmtId="185" fontId="7" fillId="0" borderId="17" xfId="24" applyNumberFormat="1" applyFont="1" applyBorder="1" applyAlignment="1">
      <alignment vertical="center"/>
      <protection/>
    </xf>
    <xf numFmtId="185" fontId="7" fillId="0" borderId="59" xfId="24" applyNumberFormat="1" applyFont="1" applyBorder="1" applyAlignment="1">
      <alignment vertical="center"/>
      <protection/>
    </xf>
    <xf numFmtId="194" fontId="7" fillId="0" borderId="41" xfId="24" applyNumberFormat="1" applyFont="1" applyBorder="1" applyAlignment="1">
      <alignment horizontal="right" vertical="center"/>
      <protection/>
    </xf>
    <xf numFmtId="3" fontId="6" fillId="0" borderId="0" xfId="23" applyNumberFormat="1" applyFont="1" applyAlignment="1">
      <alignment vertical="center"/>
      <protection/>
    </xf>
    <xf numFmtId="185" fontId="7" fillId="0" borderId="42" xfId="22" applyNumberFormat="1" applyFont="1" applyFill="1" applyBorder="1" applyAlignment="1">
      <alignment horizontal="right" vertical="center"/>
      <protection/>
    </xf>
    <xf numFmtId="0" fontId="7" fillId="0" borderId="60" xfId="23" applyFont="1" applyBorder="1" applyAlignment="1">
      <alignment vertical="center"/>
      <protection/>
    </xf>
    <xf numFmtId="0" fontId="7" fillId="0" borderId="60" xfId="23" applyFont="1" applyBorder="1" applyAlignment="1">
      <alignment horizontal="distributed" vertical="center"/>
      <protection/>
    </xf>
    <xf numFmtId="3" fontId="7" fillId="0" borderId="61" xfId="23" applyNumberFormat="1" applyFont="1" applyBorder="1" applyAlignment="1">
      <alignment horizontal="right" vertical="center"/>
      <protection/>
    </xf>
    <xf numFmtId="3" fontId="7" fillId="0" borderId="62" xfId="23" applyNumberFormat="1" applyFont="1" applyBorder="1" applyAlignment="1">
      <alignment horizontal="right" vertical="center"/>
      <protection/>
    </xf>
    <xf numFmtId="176" fontId="7" fillId="0" borderId="62" xfId="23" applyNumberFormat="1" applyFont="1" applyBorder="1" applyAlignment="1">
      <alignment horizontal="right" vertical="center"/>
      <protection/>
    </xf>
    <xf numFmtId="2" fontId="7" fillId="0" borderId="60" xfId="23" applyNumberFormat="1" applyFont="1" applyBorder="1" applyAlignment="1">
      <alignment horizontal="right" vertical="center"/>
      <protection/>
    </xf>
    <xf numFmtId="0" fontId="7" fillId="0" borderId="63" xfId="23" applyFont="1" applyBorder="1" applyAlignment="1">
      <alignment vertical="center"/>
      <protection/>
    </xf>
    <xf numFmtId="0" fontId="7" fillId="0" borderId="64" xfId="23" applyFont="1" applyBorder="1" applyAlignment="1">
      <alignment vertical="center"/>
      <protection/>
    </xf>
    <xf numFmtId="176" fontId="7" fillId="0" borderId="65" xfId="23" applyNumberFormat="1" applyFont="1" applyBorder="1" applyAlignment="1">
      <alignment horizontal="right" vertical="center"/>
      <protection/>
    </xf>
    <xf numFmtId="2" fontId="7" fillId="0" borderId="64" xfId="23" applyNumberFormat="1" applyFont="1" applyBorder="1" applyAlignment="1">
      <alignment horizontal="right" vertical="center"/>
      <protection/>
    </xf>
    <xf numFmtId="0" fontId="7" fillId="0" borderId="66" xfId="23" applyFont="1" applyBorder="1" applyAlignment="1">
      <alignment vertical="center"/>
      <protection/>
    </xf>
    <xf numFmtId="0" fontId="7" fillId="0" borderId="67" xfId="23" applyFont="1" applyBorder="1" applyAlignment="1">
      <alignment vertical="center"/>
      <protection/>
    </xf>
    <xf numFmtId="2" fontId="7" fillId="0" borderId="68" xfId="23" applyNumberFormat="1" applyFont="1" applyBorder="1" applyAlignment="1">
      <alignment horizontal="right" vertical="center"/>
      <protection/>
    </xf>
    <xf numFmtId="0" fontId="7" fillId="0" borderId="69" xfId="23" applyFont="1" applyBorder="1" applyAlignment="1">
      <alignment vertical="center"/>
      <protection/>
    </xf>
    <xf numFmtId="2" fontId="7" fillId="0" borderId="26" xfId="23" applyNumberFormat="1" applyFont="1" applyBorder="1" applyAlignment="1">
      <alignment horizontal="right" vertical="center"/>
      <protection/>
    </xf>
    <xf numFmtId="0" fontId="7" fillId="0" borderId="70" xfId="23" applyFont="1" applyBorder="1" applyAlignment="1">
      <alignment vertical="center"/>
      <protection/>
    </xf>
    <xf numFmtId="2" fontId="7" fillId="0" borderId="71" xfId="23" applyNumberFormat="1" applyFont="1" applyBorder="1" applyAlignment="1">
      <alignment horizontal="right" vertical="center"/>
      <protection/>
    </xf>
    <xf numFmtId="2" fontId="7" fillId="0" borderId="72" xfId="23" applyNumberFormat="1" applyFont="1" applyBorder="1" applyAlignment="1">
      <alignment horizontal="right" vertical="center"/>
      <protection/>
    </xf>
    <xf numFmtId="185" fontId="7" fillId="0" borderId="73" xfId="22" applyNumberFormat="1" applyFont="1" applyFill="1" applyBorder="1" applyAlignment="1">
      <alignment horizontal="right" vertical="center"/>
      <protection/>
    </xf>
    <xf numFmtId="185" fontId="7" fillId="0" borderId="72" xfId="22" applyNumberFormat="1" applyFont="1" applyFill="1" applyBorder="1" applyAlignment="1">
      <alignment horizontal="right" vertical="center"/>
      <protection/>
    </xf>
    <xf numFmtId="185" fontId="7" fillId="0" borderId="74" xfId="22" applyNumberFormat="1" applyFont="1" applyFill="1" applyBorder="1" applyAlignment="1">
      <alignment horizontal="right" vertical="center"/>
      <protection/>
    </xf>
    <xf numFmtId="185" fontId="7" fillId="0" borderId="75" xfId="22" applyNumberFormat="1" applyFont="1" applyFill="1" applyBorder="1" applyAlignment="1">
      <alignment horizontal="right" vertical="center"/>
      <protection/>
    </xf>
    <xf numFmtId="0" fontId="7" fillId="0" borderId="76" xfId="22" applyFont="1" applyBorder="1" applyAlignment="1">
      <alignment vertical="center"/>
      <protection/>
    </xf>
    <xf numFmtId="0" fontId="7" fillId="0" borderId="60" xfId="22" applyFont="1" applyBorder="1" applyAlignment="1">
      <alignment horizontal="distributed" vertical="center"/>
      <protection/>
    </xf>
    <xf numFmtId="0" fontId="7" fillId="0" borderId="62" xfId="22" applyFont="1" applyBorder="1" applyAlignment="1">
      <alignment vertical="center"/>
      <protection/>
    </xf>
    <xf numFmtId="185" fontId="7" fillId="0" borderId="61" xfId="22" applyNumberFormat="1" applyFont="1" applyFill="1" applyBorder="1" applyAlignment="1">
      <alignment horizontal="right" vertical="center"/>
      <protection/>
    </xf>
    <xf numFmtId="185" fontId="7" fillId="0" borderId="77" xfId="22" applyNumberFormat="1" applyFont="1" applyFill="1" applyBorder="1" applyAlignment="1">
      <alignment horizontal="right" vertical="center"/>
      <protection/>
    </xf>
    <xf numFmtId="0" fontId="7" fillId="0" borderId="18" xfId="23" applyFont="1" applyBorder="1" applyAlignment="1">
      <alignment vertical="center"/>
      <protection/>
    </xf>
    <xf numFmtId="3" fontId="7" fillId="0" borderId="74" xfId="23" applyNumberFormat="1" applyFont="1" applyBorder="1" applyAlignment="1">
      <alignment horizontal="center" vertical="center"/>
      <protection/>
    </xf>
    <xf numFmtId="3" fontId="7" fillId="0" borderId="73" xfId="23" applyNumberFormat="1" applyFont="1" applyBorder="1" applyAlignment="1">
      <alignment horizontal="center" vertical="center"/>
      <protection/>
    </xf>
    <xf numFmtId="180" fontId="7" fillId="0" borderId="78" xfId="15" applyNumberFormat="1" applyFont="1" applyBorder="1" applyAlignment="1">
      <alignment horizontal="center" vertical="center"/>
    </xf>
    <xf numFmtId="180" fontId="7" fillId="0" borderId="79" xfId="15" applyNumberFormat="1" applyFont="1" applyBorder="1" applyAlignment="1">
      <alignment horizontal="center" vertical="center"/>
    </xf>
    <xf numFmtId="180" fontId="7" fillId="0" borderId="80" xfId="15" applyNumberFormat="1" applyFont="1" applyBorder="1" applyAlignment="1">
      <alignment horizontal="center" vertical="center"/>
    </xf>
    <xf numFmtId="180" fontId="7" fillId="0" borderId="81" xfId="15" applyNumberFormat="1" applyFont="1" applyBorder="1" applyAlignment="1">
      <alignment horizontal="center" vertical="center"/>
    </xf>
    <xf numFmtId="180" fontId="7" fillId="0" borderId="82" xfId="15" applyNumberFormat="1" applyFont="1" applyBorder="1" applyAlignment="1">
      <alignment horizontal="center" vertical="center"/>
    </xf>
    <xf numFmtId="180" fontId="7" fillId="0" borderId="83" xfId="15" applyNumberFormat="1" applyFont="1" applyBorder="1" applyAlignment="1">
      <alignment horizontal="center" vertical="center"/>
    </xf>
    <xf numFmtId="0" fontId="5" fillId="0" borderId="66" xfId="24" applyFont="1" applyBorder="1" applyAlignment="1">
      <alignment vertical="center"/>
      <protection/>
    </xf>
    <xf numFmtId="0" fontId="7" fillId="0" borderId="67" xfId="24" applyFont="1" applyBorder="1" applyAlignment="1">
      <alignment vertical="center"/>
      <protection/>
    </xf>
    <xf numFmtId="0" fontId="5" fillId="0" borderId="84" xfId="24" applyFont="1" applyBorder="1" applyAlignment="1">
      <alignment vertical="center"/>
      <protection/>
    </xf>
    <xf numFmtId="0" fontId="5" fillId="0" borderId="85" xfId="24" applyFont="1" applyBorder="1" applyAlignment="1">
      <alignment vertical="center"/>
      <protection/>
    </xf>
    <xf numFmtId="0" fontId="5" fillId="0" borderId="67" xfId="24" applyFont="1" applyBorder="1" applyAlignment="1">
      <alignment vertical="center"/>
      <protection/>
    </xf>
    <xf numFmtId="0" fontId="5" fillId="0" borderId="86" xfId="24" applyFont="1" applyBorder="1" applyAlignment="1">
      <alignment vertical="center"/>
      <protection/>
    </xf>
    <xf numFmtId="0" fontId="12" fillId="0" borderId="84" xfId="24" applyFont="1" applyBorder="1" applyAlignment="1">
      <alignment vertical="center"/>
      <protection/>
    </xf>
    <xf numFmtId="0" fontId="5" fillId="0" borderId="63" xfId="24" applyFont="1" applyBorder="1" applyAlignment="1">
      <alignment vertical="center"/>
      <protection/>
    </xf>
    <xf numFmtId="0" fontId="7" fillId="0" borderId="85" xfId="24" applyFont="1" applyBorder="1" applyAlignment="1">
      <alignment horizontal="distributed" vertical="center"/>
      <protection/>
    </xf>
    <xf numFmtId="0" fontId="5" fillId="0" borderId="87" xfId="24" applyFont="1" applyBorder="1" applyAlignment="1">
      <alignment horizontal="right" vertical="center"/>
      <protection/>
    </xf>
    <xf numFmtId="186" fontId="7" fillId="0" borderId="88" xfId="24" applyNumberFormat="1" applyFont="1" applyBorder="1" applyAlignment="1">
      <alignment vertical="center"/>
      <protection/>
    </xf>
    <xf numFmtId="0" fontId="5" fillId="0" borderId="89" xfId="24" applyFont="1" applyBorder="1" applyAlignment="1">
      <alignment vertical="center"/>
      <protection/>
    </xf>
    <xf numFmtId="0" fontId="7" fillId="0" borderId="90" xfId="24" applyFont="1" applyBorder="1" applyAlignment="1">
      <alignment horizontal="center" vertical="center"/>
      <protection/>
    </xf>
    <xf numFmtId="0" fontId="5" fillId="0" borderId="66" xfId="24" applyFont="1" applyBorder="1" applyAlignment="1">
      <alignment horizontal="distributed"/>
      <protection/>
    </xf>
    <xf numFmtId="0" fontId="7" fillId="0" borderId="18" xfId="24" applyFont="1" applyBorder="1" applyAlignment="1">
      <alignment horizontal="distributed"/>
      <protection/>
    </xf>
    <xf numFmtId="0" fontId="5" fillId="0" borderId="63" xfId="24" applyFont="1" applyBorder="1" applyAlignment="1">
      <alignment horizontal="distributed" vertical="center"/>
      <protection/>
    </xf>
    <xf numFmtId="0" fontId="5" fillId="0" borderId="26" xfId="24" applyFont="1" applyBorder="1" applyAlignment="1">
      <alignment horizontal="distributed" vertical="center"/>
      <protection/>
    </xf>
    <xf numFmtId="0" fontId="7" fillId="0" borderId="26" xfId="24" applyFont="1" applyBorder="1" applyAlignment="1">
      <alignment horizontal="center" vertical="top"/>
      <protection/>
    </xf>
    <xf numFmtId="186" fontId="7" fillId="0" borderId="20" xfId="24" applyNumberFormat="1" applyFont="1" applyBorder="1" applyAlignment="1">
      <alignment vertical="center"/>
      <protection/>
    </xf>
    <xf numFmtId="186" fontId="7" fillId="0" borderId="22" xfId="24" applyNumberFormat="1" applyFont="1" applyBorder="1" applyAlignment="1">
      <alignment vertical="center"/>
      <protection/>
    </xf>
    <xf numFmtId="186" fontId="7" fillId="0" borderId="24" xfId="24" applyNumberFormat="1" applyFont="1" applyBorder="1" applyAlignment="1">
      <alignment vertical="center"/>
      <protection/>
    </xf>
    <xf numFmtId="186" fontId="7" fillId="0" borderId="25" xfId="24" applyNumberFormat="1" applyFont="1" applyBorder="1" applyAlignment="1">
      <alignment vertical="center"/>
      <protection/>
    </xf>
    <xf numFmtId="186" fontId="7" fillId="0" borderId="28" xfId="24" applyNumberFormat="1" applyFont="1" applyBorder="1" applyAlignment="1">
      <alignment vertical="center"/>
      <protection/>
    </xf>
    <xf numFmtId="0" fontId="7" fillId="0" borderId="86" xfId="24" applyFont="1" applyBorder="1" applyAlignment="1">
      <alignment horizontal="distributed" vertical="center"/>
      <protection/>
    </xf>
    <xf numFmtId="186" fontId="7" fillId="0" borderId="91" xfId="24" applyNumberFormat="1" applyFont="1" applyBorder="1" applyAlignment="1">
      <alignment vertical="center"/>
      <protection/>
    </xf>
    <xf numFmtId="186" fontId="5" fillId="0" borderId="30" xfId="24" applyNumberFormat="1" applyFont="1" applyBorder="1" applyAlignment="1">
      <alignment vertical="center"/>
      <protection/>
    </xf>
    <xf numFmtId="0" fontId="7" fillId="0" borderId="8" xfId="23" applyFont="1" applyBorder="1" applyAlignment="1">
      <alignment horizontal="center" vertical="center"/>
      <protection/>
    </xf>
    <xf numFmtId="0" fontId="7" fillId="0" borderId="76" xfId="24" applyFont="1" applyBorder="1" applyAlignment="1">
      <alignment vertical="center"/>
      <protection/>
    </xf>
    <xf numFmtId="0" fontId="7" fillId="0" borderId="60" xfId="24" applyFont="1" applyBorder="1" applyAlignment="1">
      <alignment horizontal="distributed" vertical="center"/>
      <protection/>
    </xf>
    <xf numFmtId="0" fontId="7" fillId="0" borderId="62" xfId="24" applyFont="1" applyBorder="1" applyAlignment="1">
      <alignment vertical="center"/>
      <protection/>
    </xf>
    <xf numFmtId="179" fontId="7" fillId="0" borderId="60" xfId="24" applyNumberFormat="1" applyFont="1" applyBorder="1" applyAlignment="1">
      <alignment horizontal="right" vertical="center"/>
      <protection/>
    </xf>
    <xf numFmtId="0" fontId="7" fillId="0" borderId="92" xfId="24" applyFont="1" applyBorder="1" applyAlignment="1">
      <alignment vertical="center"/>
      <protection/>
    </xf>
    <xf numFmtId="0" fontId="7" fillId="0" borderId="93" xfId="24" applyFont="1" applyBorder="1" applyAlignment="1">
      <alignment horizontal="distributed" vertical="center"/>
      <protection/>
    </xf>
    <xf numFmtId="0" fontId="7" fillId="0" borderId="79" xfId="24" applyFont="1" applyBorder="1" applyAlignment="1">
      <alignment vertical="center"/>
      <protection/>
    </xf>
    <xf numFmtId="179" fontId="7" fillId="0" borderId="93" xfId="24" applyNumberFormat="1" applyFont="1" applyBorder="1" applyAlignment="1">
      <alignment horizontal="right" vertical="center"/>
      <protection/>
    </xf>
    <xf numFmtId="179" fontId="7" fillId="0" borderId="3" xfId="24" applyNumberFormat="1" applyFont="1" applyBorder="1" applyAlignment="1">
      <alignment horizontal="right" vertical="center"/>
      <protection/>
    </xf>
    <xf numFmtId="0" fontId="7" fillId="0" borderId="3" xfId="24" applyFont="1" applyBorder="1" applyAlignment="1">
      <alignment vertical="center"/>
      <protection/>
    </xf>
    <xf numFmtId="0" fontId="7" fillId="0" borderId="17" xfId="24" applyFont="1" applyBorder="1" applyAlignment="1">
      <alignment vertical="center"/>
      <protection/>
    </xf>
    <xf numFmtId="0" fontId="7" fillId="0" borderId="94" xfId="24" applyFont="1" applyBorder="1" applyAlignment="1">
      <alignment horizontal="center" vertical="center"/>
      <protection/>
    </xf>
    <xf numFmtId="0" fontId="7" fillId="0" borderId="90" xfId="24" applyFont="1" applyBorder="1" applyAlignment="1">
      <alignment vertical="center"/>
      <protection/>
    </xf>
    <xf numFmtId="0" fontId="7" fillId="0" borderId="75" xfId="24" applyFont="1" applyBorder="1" applyAlignment="1">
      <alignment horizontal="center" vertical="center"/>
      <protection/>
    </xf>
    <xf numFmtId="179" fontId="7" fillId="0" borderId="26" xfId="24" applyNumberFormat="1" applyFont="1" applyBorder="1" applyAlignment="1">
      <alignment vertical="center"/>
      <protection/>
    </xf>
    <xf numFmtId="179" fontId="7" fillId="0" borderId="68" xfId="24" applyNumberFormat="1" applyFont="1" applyBorder="1" applyAlignment="1">
      <alignment horizontal="right" vertical="center"/>
      <protection/>
    </xf>
    <xf numFmtId="179" fontId="7" fillId="0" borderId="24" xfId="24" applyNumberFormat="1" applyFont="1" applyBorder="1" applyAlignment="1">
      <alignment horizontal="right" vertical="center"/>
      <protection/>
    </xf>
    <xf numFmtId="179" fontId="7" fillId="0" borderId="20" xfId="24" applyNumberFormat="1" applyFont="1" applyBorder="1" applyAlignment="1">
      <alignment horizontal="right" vertical="center"/>
      <protection/>
    </xf>
    <xf numFmtId="179" fontId="7" fillId="0" borderId="25" xfId="24" applyNumberFormat="1" applyFont="1" applyBorder="1" applyAlignment="1">
      <alignment horizontal="right" vertical="center"/>
      <protection/>
    </xf>
    <xf numFmtId="179" fontId="7" fillId="0" borderId="95" xfId="24" applyNumberFormat="1" applyFont="1" applyBorder="1" applyAlignment="1">
      <alignment horizontal="right" vertical="center"/>
      <protection/>
    </xf>
    <xf numFmtId="179" fontId="7" fillId="0" borderId="96" xfId="24" applyNumberFormat="1" applyFont="1" applyBorder="1" applyAlignment="1">
      <alignment horizontal="right" vertical="center"/>
      <protection/>
    </xf>
    <xf numFmtId="179" fontId="7" fillId="0" borderId="30" xfId="24" applyNumberFormat="1" applyFont="1" applyBorder="1" applyAlignment="1">
      <alignment horizontal="right" vertical="center"/>
      <protection/>
    </xf>
    <xf numFmtId="179" fontId="7" fillId="0" borderId="97" xfId="24" applyNumberFormat="1" applyFont="1" applyBorder="1" applyAlignment="1">
      <alignment vertical="center"/>
      <protection/>
    </xf>
    <xf numFmtId="179" fontId="7" fillId="0" borderId="61" xfId="24" applyNumberFormat="1" applyFont="1" applyBorder="1" applyAlignment="1">
      <alignment horizontal="right" vertical="center"/>
      <protection/>
    </xf>
    <xf numFmtId="179" fontId="7" fillId="0" borderId="6" xfId="24" applyNumberFormat="1" applyFont="1" applyBorder="1" applyAlignment="1">
      <alignment horizontal="right" vertical="center"/>
      <protection/>
    </xf>
    <xf numFmtId="179" fontId="7" fillId="0" borderId="44" xfId="24" applyNumberFormat="1" applyFont="1" applyBorder="1" applyAlignment="1">
      <alignment horizontal="right" vertical="center"/>
      <protection/>
    </xf>
    <xf numFmtId="179" fontId="7" fillId="0" borderId="15" xfId="24" applyNumberFormat="1" applyFont="1" applyBorder="1" applyAlignment="1">
      <alignment horizontal="right" vertical="center"/>
      <protection/>
    </xf>
    <xf numFmtId="179" fontId="7" fillId="0" borderId="78" xfId="24" applyNumberFormat="1" applyFont="1" applyBorder="1" applyAlignment="1">
      <alignment horizontal="right" vertical="center"/>
      <protection/>
    </xf>
    <xf numFmtId="179" fontId="7" fillId="0" borderId="98" xfId="24" applyNumberFormat="1" applyFont="1" applyBorder="1" applyAlignment="1">
      <alignment horizontal="right" vertical="center"/>
      <protection/>
    </xf>
    <xf numFmtId="0" fontId="7" fillId="0" borderId="66" xfId="24" applyFont="1" applyBorder="1" applyAlignment="1">
      <alignment horizontal="center" vertical="center"/>
      <protection/>
    </xf>
    <xf numFmtId="0" fontId="7" fillId="0" borderId="67" xfId="24" applyFont="1" applyBorder="1" applyAlignment="1">
      <alignment horizontal="center" vertical="center"/>
      <protection/>
    </xf>
    <xf numFmtId="0" fontId="7" fillId="0" borderId="72" xfId="24" applyFont="1" applyBorder="1" applyAlignment="1">
      <alignment horizontal="center" vertical="center"/>
      <protection/>
    </xf>
    <xf numFmtId="0" fontId="7" fillId="0" borderId="63" xfId="24" applyFont="1" applyBorder="1" applyAlignment="1">
      <alignment horizontal="center" vertical="center"/>
      <protection/>
    </xf>
    <xf numFmtId="0" fontId="7" fillId="0" borderId="74" xfId="24" applyFont="1" applyBorder="1" applyAlignment="1">
      <alignment horizontal="center" vertical="center"/>
      <protection/>
    </xf>
    <xf numFmtId="179" fontId="7" fillId="0" borderId="73" xfId="24" applyNumberFormat="1" applyFont="1" applyBorder="1" applyAlignment="1">
      <alignment vertical="center"/>
      <protection/>
    </xf>
    <xf numFmtId="0" fontId="7" fillId="0" borderId="67" xfId="24" applyFont="1" applyBorder="1" applyAlignment="1">
      <alignment horizontal="right" vertical="center"/>
      <protection/>
    </xf>
    <xf numFmtId="0" fontId="7" fillId="0" borderId="73" xfId="24" applyFont="1" applyBorder="1" applyAlignment="1">
      <alignment horizontal="left" vertical="center"/>
      <protection/>
    </xf>
    <xf numFmtId="0" fontId="7" fillId="0" borderId="73" xfId="24" applyFont="1" applyBorder="1" applyAlignment="1">
      <alignment vertical="center"/>
      <protection/>
    </xf>
    <xf numFmtId="181" fontId="7" fillId="0" borderId="73" xfId="24" applyNumberFormat="1" applyFont="1" applyBorder="1" applyAlignment="1">
      <alignment horizontal="center"/>
      <protection/>
    </xf>
    <xf numFmtId="0" fontId="7" fillId="0" borderId="73" xfId="24" applyFont="1" applyBorder="1" applyAlignment="1">
      <alignment horizontal="right" vertical="center"/>
      <protection/>
    </xf>
    <xf numFmtId="0" fontId="7" fillId="0" borderId="72" xfId="24" applyFont="1" applyBorder="1" applyAlignment="1">
      <alignment horizontal="center" vertical="top"/>
      <protection/>
    </xf>
    <xf numFmtId="0" fontId="7" fillId="0" borderId="86" xfId="24" applyFont="1" applyBorder="1" applyAlignment="1">
      <alignment vertical="center"/>
      <protection/>
    </xf>
    <xf numFmtId="0" fontId="7" fillId="0" borderId="74" xfId="24" applyFont="1" applyBorder="1" applyAlignment="1">
      <alignment vertical="center"/>
      <protection/>
    </xf>
    <xf numFmtId="0" fontId="7" fillId="0" borderId="72" xfId="24" applyFont="1" applyBorder="1" applyAlignment="1">
      <alignment vertical="center"/>
      <protection/>
    </xf>
    <xf numFmtId="0" fontId="6" fillId="0" borderId="72" xfId="23" applyFont="1" applyBorder="1" applyAlignment="1">
      <alignment vertical="center"/>
      <protection/>
    </xf>
    <xf numFmtId="179" fontId="7" fillId="0" borderId="6" xfId="24" applyNumberFormat="1" applyFont="1" applyBorder="1" applyAlignment="1">
      <alignment vertical="center"/>
      <protection/>
    </xf>
    <xf numFmtId="179" fontId="7" fillId="0" borderId="61" xfId="24" applyNumberFormat="1" applyFont="1" applyBorder="1" applyAlignment="1">
      <alignment vertical="center"/>
      <protection/>
    </xf>
    <xf numFmtId="179" fontId="7" fillId="0" borderId="60" xfId="24" applyNumberFormat="1" applyFont="1" applyBorder="1" applyAlignment="1">
      <alignment vertical="center"/>
      <protection/>
    </xf>
    <xf numFmtId="179" fontId="7" fillId="0" borderId="62" xfId="24" applyNumberFormat="1" applyFont="1" applyBorder="1" applyAlignment="1">
      <alignment vertical="center"/>
      <protection/>
    </xf>
    <xf numFmtId="179" fontId="7" fillId="0" borderId="17" xfId="24" applyNumberFormat="1" applyFont="1" applyBorder="1" applyAlignment="1">
      <alignment vertical="center"/>
      <protection/>
    </xf>
    <xf numFmtId="193" fontId="7" fillId="0" borderId="25" xfId="24" applyNumberFormat="1" applyFont="1" applyBorder="1" applyAlignment="1">
      <alignment vertical="center"/>
      <protection/>
    </xf>
    <xf numFmtId="193" fontId="7" fillId="0" borderId="68" xfId="24" applyNumberFormat="1" applyFont="1" applyBorder="1" applyAlignment="1">
      <alignment vertical="center"/>
      <protection/>
    </xf>
    <xf numFmtId="193" fontId="7" fillId="0" borderId="24" xfId="24" applyNumberFormat="1" applyFont="1" applyBorder="1" applyAlignment="1">
      <alignment vertical="center"/>
      <protection/>
    </xf>
    <xf numFmtId="193" fontId="7" fillId="0" borderId="26" xfId="24" applyNumberFormat="1" applyFont="1" applyBorder="1" applyAlignment="1">
      <alignment vertical="center"/>
      <protection/>
    </xf>
    <xf numFmtId="193" fontId="7" fillId="0" borderId="30" xfId="24" applyNumberFormat="1" applyFont="1" applyBorder="1" applyAlignment="1">
      <alignment vertical="center"/>
      <protection/>
    </xf>
    <xf numFmtId="0" fontId="7" fillId="0" borderId="66" xfId="24" applyFont="1" applyBorder="1" applyAlignment="1">
      <alignment vertical="center"/>
      <protection/>
    </xf>
    <xf numFmtId="0" fontId="7" fillId="0" borderId="84" xfId="24" applyFont="1" applyBorder="1" applyAlignment="1">
      <alignment vertical="center"/>
      <protection/>
    </xf>
    <xf numFmtId="0" fontId="7" fillId="0" borderId="63" xfId="24" applyFont="1" applyBorder="1" applyAlignment="1">
      <alignment vertical="center"/>
      <protection/>
    </xf>
    <xf numFmtId="0" fontId="7" fillId="0" borderId="99" xfId="24" applyFont="1" applyBorder="1" applyAlignment="1">
      <alignment vertical="center"/>
      <protection/>
    </xf>
    <xf numFmtId="199" fontId="7" fillId="0" borderId="0" xfId="23" applyNumberFormat="1" applyFont="1" applyBorder="1" applyAlignment="1">
      <alignment horizontal="right" vertical="center"/>
      <protection/>
    </xf>
    <xf numFmtId="3" fontId="7" fillId="0" borderId="0" xfId="23" applyNumberFormat="1" applyFont="1" applyBorder="1" applyAlignment="1">
      <alignment horizontal="right" vertical="center"/>
      <protection/>
    </xf>
    <xf numFmtId="176" fontId="7" fillId="0" borderId="0" xfId="23" applyNumberFormat="1" applyFont="1" applyBorder="1" applyAlignment="1">
      <alignment horizontal="right" vertical="center"/>
      <protection/>
    </xf>
    <xf numFmtId="3" fontId="7" fillId="0" borderId="0" xfId="23" applyNumberFormat="1" applyFont="1" applyBorder="1" applyAlignment="1">
      <alignment vertical="center"/>
      <protection/>
    </xf>
    <xf numFmtId="192" fontId="7" fillId="0" borderId="0" xfId="23" applyNumberFormat="1" applyFont="1" applyBorder="1" applyAlignment="1">
      <alignment horizontal="right" vertical="center"/>
      <protection/>
    </xf>
    <xf numFmtId="193" fontId="7" fillId="0" borderId="0" xfId="23" applyNumberFormat="1" applyFont="1" applyBorder="1" applyAlignment="1">
      <alignment horizontal="center" vertical="center"/>
      <protection/>
    </xf>
    <xf numFmtId="3" fontId="7" fillId="0" borderId="78" xfId="23" applyNumberFormat="1" applyFont="1" applyBorder="1" applyAlignment="1">
      <alignment horizontal="right" vertical="center"/>
      <protection/>
    </xf>
    <xf numFmtId="2" fontId="7" fillId="0" borderId="1" xfId="23" applyNumberFormat="1" applyFont="1" applyBorder="1" applyAlignment="1">
      <alignment horizontal="right" vertical="center"/>
      <protection/>
    </xf>
    <xf numFmtId="2" fontId="7" fillId="0" borderId="62" xfId="23" applyNumberFormat="1" applyFont="1" applyBorder="1" applyAlignment="1">
      <alignment horizontal="right" vertical="center"/>
      <protection/>
    </xf>
    <xf numFmtId="2" fontId="7" fillId="0" borderId="65" xfId="23" applyNumberFormat="1" applyFont="1" applyBorder="1" applyAlignment="1">
      <alignment horizontal="right" vertical="center"/>
      <protection/>
    </xf>
    <xf numFmtId="3" fontId="7" fillId="0" borderId="79" xfId="23" applyNumberFormat="1" applyFont="1" applyBorder="1" applyAlignment="1">
      <alignment horizontal="right" vertical="center"/>
      <protection/>
    </xf>
    <xf numFmtId="2" fontId="7" fillId="0" borderId="5" xfId="23" applyNumberFormat="1" applyFont="1" applyBorder="1" applyAlignment="1">
      <alignment horizontal="right" vertical="center"/>
      <protection/>
    </xf>
    <xf numFmtId="3" fontId="7" fillId="0" borderId="65" xfId="23" applyNumberFormat="1" applyFont="1" applyBorder="1" applyAlignment="1">
      <alignment horizontal="right" vertical="center"/>
      <protection/>
    </xf>
    <xf numFmtId="3" fontId="7" fillId="0" borderId="16" xfId="23" applyNumberFormat="1" applyFont="1" applyBorder="1" applyAlignment="1">
      <alignment horizontal="right" vertical="center"/>
      <protection/>
    </xf>
    <xf numFmtId="176" fontId="7" fillId="0" borderId="16" xfId="23" applyNumberFormat="1" applyFont="1" applyBorder="1" applyAlignment="1">
      <alignment horizontal="right" vertical="center"/>
      <protection/>
    </xf>
    <xf numFmtId="2" fontId="7" fillId="0" borderId="16" xfId="23" applyNumberFormat="1" applyFont="1" applyBorder="1" applyAlignment="1">
      <alignment horizontal="right" vertical="center"/>
      <protection/>
    </xf>
    <xf numFmtId="2" fontId="7" fillId="0" borderId="25" xfId="23" applyNumberFormat="1" applyFont="1" applyBorder="1" applyAlignment="1">
      <alignment horizontal="right" vertical="center"/>
      <protection/>
    </xf>
    <xf numFmtId="176" fontId="7" fillId="0" borderId="14" xfId="23" applyNumberFormat="1" applyFont="1" applyBorder="1" applyAlignment="1">
      <alignment horizontal="right" vertical="center"/>
      <protection/>
    </xf>
    <xf numFmtId="2" fontId="7" fillId="0" borderId="14" xfId="23" applyNumberFormat="1" applyFont="1" applyBorder="1" applyAlignment="1">
      <alignment horizontal="right" vertical="center"/>
      <protection/>
    </xf>
    <xf numFmtId="2" fontId="7" fillId="0" borderId="100" xfId="23" applyNumberFormat="1" applyFont="1" applyBorder="1" applyAlignment="1">
      <alignment horizontal="right" vertical="center"/>
      <protection/>
    </xf>
    <xf numFmtId="3" fontId="7" fillId="0" borderId="101" xfId="23" applyNumberFormat="1" applyFont="1" applyBorder="1" applyAlignment="1">
      <alignment horizontal="right" vertical="center"/>
      <protection/>
    </xf>
    <xf numFmtId="0" fontId="7" fillId="0" borderId="2" xfId="23" applyFont="1" applyBorder="1" applyAlignment="1">
      <alignment vertical="center"/>
      <protection/>
    </xf>
    <xf numFmtId="2" fontId="7" fillId="0" borderId="2" xfId="23" applyNumberFormat="1" applyFont="1" applyBorder="1" applyAlignment="1">
      <alignment horizontal="right" vertical="center"/>
      <protection/>
    </xf>
    <xf numFmtId="2" fontId="7" fillId="0" borderId="15" xfId="23" applyNumberFormat="1" applyFont="1" applyBorder="1" applyAlignment="1">
      <alignment horizontal="right" vertical="center"/>
      <protection/>
    </xf>
    <xf numFmtId="0" fontId="7" fillId="0" borderId="102" xfId="23" applyFont="1" applyBorder="1" applyAlignment="1">
      <alignment vertical="center"/>
      <protection/>
    </xf>
    <xf numFmtId="3" fontId="7" fillId="0" borderId="15" xfId="23" applyNumberFormat="1" applyFont="1" applyBorder="1" applyAlignment="1">
      <alignment horizontal="right" vertical="center"/>
      <protection/>
    </xf>
    <xf numFmtId="176" fontId="7" fillId="0" borderId="103" xfId="23" applyNumberFormat="1" applyFont="1" applyBorder="1" applyAlignment="1">
      <alignment horizontal="right" vertical="center"/>
      <protection/>
    </xf>
    <xf numFmtId="2" fontId="7" fillId="0" borderId="104" xfId="23" applyNumberFormat="1" applyFont="1" applyBorder="1" applyAlignment="1">
      <alignment horizontal="right" vertical="center"/>
      <protection/>
    </xf>
    <xf numFmtId="2" fontId="7" fillId="0" borderId="103" xfId="23" applyNumberFormat="1" applyFont="1" applyBorder="1" applyAlignment="1">
      <alignment horizontal="right" vertical="center"/>
      <protection/>
    </xf>
    <xf numFmtId="3" fontId="7" fillId="0" borderId="103" xfId="23" applyNumberFormat="1" applyFont="1" applyBorder="1" applyAlignment="1">
      <alignment horizontal="right" vertical="center"/>
      <protection/>
    </xf>
    <xf numFmtId="2" fontId="7" fillId="0" borderId="105" xfId="23" applyNumberFormat="1" applyFont="1" applyBorder="1" applyAlignment="1">
      <alignment horizontal="right" vertical="center"/>
      <protection/>
    </xf>
    <xf numFmtId="3" fontId="7" fillId="0" borderId="105" xfId="23" applyNumberFormat="1" applyFont="1" applyBorder="1" applyAlignment="1">
      <alignment horizontal="right" vertical="center"/>
      <protection/>
    </xf>
    <xf numFmtId="2" fontId="7" fillId="0" borderId="106" xfId="23" applyNumberFormat="1" applyFont="1" applyBorder="1" applyAlignment="1">
      <alignment horizontal="right" vertical="center"/>
      <protection/>
    </xf>
    <xf numFmtId="0" fontId="7" fillId="0" borderId="107" xfId="23" applyFont="1" applyBorder="1" applyAlignment="1">
      <alignment vertical="center"/>
      <protection/>
    </xf>
    <xf numFmtId="0" fontId="7" fillId="0" borderId="108" xfId="23" applyFont="1" applyBorder="1" applyAlignment="1">
      <alignment vertical="center"/>
      <protection/>
    </xf>
    <xf numFmtId="3" fontId="7" fillId="0" borderId="109" xfId="23" applyNumberFormat="1" applyFont="1" applyBorder="1" applyAlignment="1">
      <alignment horizontal="right" vertical="center"/>
      <protection/>
    </xf>
    <xf numFmtId="3" fontId="7" fillId="0" borderId="110" xfId="23" applyNumberFormat="1" applyFont="1" applyBorder="1" applyAlignment="1">
      <alignment horizontal="right" vertical="center"/>
      <protection/>
    </xf>
    <xf numFmtId="176" fontId="7" fillId="0" borderId="110" xfId="23" applyNumberFormat="1" applyFont="1" applyBorder="1" applyAlignment="1">
      <alignment horizontal="right" vertical="center"/>
      <protection/>
    </xf>
    <xf numFmtId="2" fontId="7" fillId="0" borderId="108" xfId="23" applyNumberFormat="1" applyFont="1" applyBorder="1" applyAlignment="1">
      <alignment horizontal="right" vertical="center"/>
      <protection/>
    </xf>
    <xf numFmtId="2" fontId="7" fillId="0" borderId="110" xfId="23" applyNumberFormat="1" applyFont="1" applyBorder="1" applyAlignment="1">
      <alignment horizontal="right" vertical="center"/>
      <protection/>
    </xf>
    <xf numFmtId="2" fontId="7" fillId="0" borderId="111" xfId="23" applyNumberFormat="1" applyFont="1" applyBorder="1" applyAlignment="1">
      <alignment horizontal="right" vertical="center"/>
      <protection/>
    </xf>
    <xf numFmtId="3" fontId="7" fillId="0" borderId="81" xfId="23" applyNumberFormat="1" applyFont="1" applyBorder="1" applyAlignment="1">
      <alignment horizontal="right" vertical="center"/>
      <protection/>
    </xf>
    <xf numFmtId="2" fontId="7" fillId="0" borderId="82" xfId="23" applyNumberFormat="1" applyFont="1" applyBorder="1" applyAlignment="1">
      <alignment horizontal="right" vertical="center"/>
      <protection/>
    </xf>
    <xf numFmtId="0" fontId="6" fillId="0" borderId="0" xfId="23" applyFont="1" applyBorder="1" applyAlignment="1">
      <alignment horizontal="distributed" vertical="center"/>
      <protection/>
    </xf>
    <xf numFmtId="0" fontId="6" fillId="0" borderId="0" xfId="23" applyFont="1" applyBorder="1" applyAlignment="1">
      <alignment horizontal="right" vertical="center"/>
      <protection/>
    </xf>
    <xf numFmtId="3" fontId="7" fillId="0" borderId="42" xfId="23" applyNumberFormat="1" applyFont="1" applyBorder="1" applyAlignment="1">
      <alignment horizontal="right" vertical="center"/>
      <protection/>
    </xf>
    <xf numFmtId="2" fontId="7" fillId="0" borderId="17" xfId="23" applyNumberFormat="1" applyFont="1" applyBorder="1" applyAlignment="1">
      <alignment horizontal="right" vertical="center"/>
      <protection/>
    </xf>
    <xf numFmtId="176" fontId="7" fillId="0" borderId="17" xfId="23" applyNumberFormat="1" applyFont="1" applyBorder="1" applyAlignment="1">
      <alignment horizontal="right" vertical="center"/>
      <protection/>
    </xf>
    <xf numFmtId="2" fontId="7" fillId="0" borderId="30" xfId="23" applyNumberFormat="1" applyFont="1" applyBorder="1" applyAlignment="1">
      <alignment horizontal="right" vertical="center"/>
      <protection/>
    </xf>
    <xf numFmtId="3" fontId="7" fillId="0" borderId="8" xfId="23" applyNumberFormat="1" applyFont="1" applyBorder="1" applyAlignment="1">
      <alignment horizontal="right" vertical="center"/>
      <protection/>
    </xf>
    <xf numFmtId="176" fontId="7" fillId="0" borderId="8" xfId="23" applyNumberFormat="1" applyFont="1" applyBorder="1" applyAlignment="1">
      <alignment horizontal="right" vertical="center"/>
      <protection/>
    </xf>
    <xf numFmtId="2" fontId="7" fillId="0" borderId="8" xfId="23" applyNumberFormat="1" applyFont="1" applyBorder="1" applyAlignment="1">
      <alignment horizontal="right" vertical="center"/>
      <protection/>
    </xf>
    <xf numFmtId="3" fontId="7" fillId="0" borderId="82" xfId="23" applyNumberFormat="1" applyFont="1" applyBorder="1" applyAlignment="1">
      <alignment horizontal="right" vertical="center"/>
      <protection/>
    </xf>
    <xf numFmtId="2" fontId="7" fillId="0" borderId="78" xfId="23" applyNumberFormat="1" applyFont="1" applyBorder="1" applyAlignment="1">
      <alignment horizontal="right" vertical="center"/>
      <protection/>
    </xf>
    <xf numFmtId="176" fontId="7" fillId="0" borderId="81" xfId="23" applyNumberFormat="1" applyFont="1" applyBorder="1" applyAlignment="1">
      <alignment horizontal="right" vertical="center"/>
      <protection/>
    </xf>
    <xf numFmtId="2" fontId="7" fillId="0" borderId="12" xfId="23" applyNumberFormat="1" applyFont="1" applyBorder="1" applyAlignment="1">
      <alignment horizontal="right" vertical="center"/>
      <protection/>
    </xf>
    <xf numFmtId="2" fontId="7" fillId="0" borderId="13" xfId="23" applyNumberFormat="1" applyFont="1" applyBorder="1" applyAlignment="1">
      <alignment horizontal="right" vertical="center"/>
      <protection/>
    </xf>
    <xf numFmtId="2" fontId="7" fillId="0" borderId="3" xfId="23" applyNumberFormat="1" applyFont="1" applyBorder="1" applyAlignment="1">
      <alignment horizontal="right" vertical="center"/>
      <protection/>
    </xf>
    <xf numFmtId="0" fontId="7" fillId="0" borderId="104" xfId="23" applyFont="1" applyBorder="1" applyAlignment="1">
      <alignment vertical="center"/>
      <protection/>
    </xf>
    <xf numFmtId="0" fontId="7" fillId="0" borderId="93" xfId="23" applyFont="1" applyBorder="1" applyAlignment="1">
      <alignment vertical="center"/>
      <protection/>
    </xf>
    <xf numFmtId="0" fontId="7" fillId="0" borderId="93" xfId="23" applyFont="1" applyBorder="1" applyAlignment="1">
      <alignment horizontal="distributed" vertical="center"/>
      <protection/>
    </xf>
    <xf numFmtId="176" fontId="7" fillId="0" borderId="79" xfId="23" applyNumberFormat="1" applyFont="1" applyBorder="1" applyAlignment="1">
      <alignment horizontal="right" vertical="center"/>
      <protection/>
    </xf>
    <xf numFmtId="2" fontId="7" fillId="0" borderId="93" xfId="23" applyNumberFormat="1" applyFont="1" applyBorder="1" applyAlignment="1">
      <alignment horizontal="right" vertical="center"/>
      <protection/>
    </xf>
    <xf numFmtId="2" fontId="7" fillId="0" borderId="79" xfId="23" applyNumberFormat="1" applyFont="1" applyBorder="1" applyAlignment="1">
      <alignment horizontal="right" vertical="center"/>
      <protection/>
    </xf>
    <xf numFmtId="2" fontId="7" fillId="0" borderId="95" xfId="23" applyNumberFormat="1" applyFont="1" applyBorder="1" applyAlignment="1">
      <alignment horizontal="right" vertical="center"/>
      <protection/>
    </xf>
    <xf numFmtId="0" fontId="7" fillId="0" borderId="112" xfId="23" applyFont="1" applyBorder="1" applyAlignment="1">
      <alignment vertical="center"/>
      <protection/>
    </xf>
    <xf numFmtId="176" fontId="7" fillId="0" borderId="105" xfId="23" applyNumberFormat="1" applyFont="1" applyBorder="1" applyAlignment="1">
      <alignment horizontal="right" vertical="center"/>
      <protection/>
    </xf>
    <xf numFmtId="176" fontId="7" fillId="0" borderId="61" xfId="23" applyNumberFormat="1" applyFont="1" applyBorder="1" applyAlignment="1">
      <alignment horizontal="right" vertical="center"/>
      <protection/>
    </xf>
    <xf numFmtId="176" fontId="7" fillId="0" borderId="78" xfId="23" applyNumberFormat="1" applyFont="1" applyBorder="1" applyAlignment="1">
      <alignment horizontal="right" vertical="center"/>
      <protection/>
    </xf>
    <xf numFmtId="176" fontId="7" fillId="0" borderId="109" xfId="23" applyNumberFormat="1" applyFont="1" applyBorder="1" applyAlignment="1">
      <alignment horizontal="right" vertical="center"/>
      <protection/>
    </xf>
    <xf numFmtId="176" fontId="7" fillId="0" borderId="113" xfId="23" applyNumberFormat="1" applyFont="1" applyBorder="1" applyAlignment="1">
      <alignment horizontal="right" vertical="center"/>
      <protection/>
    </xf>
    <xf numFmtId="186" fontId="7" fillId="0" borderId="44" xfId="24" applyNumberFormat="1" applyFont="1" applyBorder="1" applyAlignment="1">
      <alignment horizontal="right" vertical="center"/>
      <protection/>
    </xf>
    <xf numFmtId="186" fontId="7" fillId="0" borderId="45" xfId="24" applyNumberFormat="1" applyFont="1" applyBorder="1" applyAlignment="1">
      <alignment horizontal="right" vertical="center"/>
      <protection/>
    </xf>
    <xf numFmtId="186" fontId="7" fillId="0" borderId="114" xfId="24" applyNumberFormat="1" applyFont="1" applyBorder="1" applyAlignment="1">
      <alignment horizontal="right" vertical="center"/>
      <protection/>
    </xf>
    <xf numFmtId="186" fontId="7" fillId="0" borderId="15" xfId="24" applyNumberFormat="1" applyFont="1" applyBorder="1" applyAlignment="1">
      <alignment horizontal="right" vertical="center"/>
      <protection/>
    </xf>
    <xf numFmtId="186" fontId="7" fillId="0" borderId="115" xfId="24" applyNumberFormat="1" applyFont="1" applyBorder="1" applyAlignment="1">
      <alignment horizontal="right" vertical="center"/>
      <protection/>
    </xf>
    <xf numFmtId="186" fontId="7" fillId="0" borderId="47" xfId="24" applyNumberFormat="1" applyFont="1" applyBorder="1" applyAlignment="1">
      <alignment horizontal="right" vertical="center"/>
      <protection/>
    </xf>
    <xf numFmtId="186" fontId="7" fillId="0" borderId="116" xfId="24" applyNumberFormat="1" applyFont="1" applyBorder="1" applyAlignment="1">
      <alignment horizontal="right" vertical="center"/>
      <protection/>
    </xf>
    <xf numFmtId="186" fontId="7" fillId="0" borderId="49" xfId="24" applyNumberFormat="1" applyFont="1" applyBorder="1" applyAlignment="1">
      <alignment horizontal="right" vertical="center"/>
      <protection/>
    </xf>
    <xf numFmtId="186" fontId="7" fillId="0" borderId="117" xfId="24" applyNumberFormat="1" applyFont="1" applyBorder="1" applyAlignment="1">
      <alignment horizontal="right" vertical="center"/>
      <protection/>
    </xf>
    <xf numFmtId="186" fontId="7" fillId="0" borderId="88" xfId="24" applyNumberFormat="1" applyFont="1" applyBorder="1" applyAlignment="1">
      <alignment horizontal="right" vertical="center"/>
      <protection/>
    </xf>
    <xf numFmtId="186" fontId="7" fillId="0" borderId="6" xfId="24" applyNumberFormat="1" applyFont="1" applyBorder="1" applyAlignment="1">
      <alignment horizontal="right" vertical="center"/>
      <protection/>
    </xf>
    <xf numFmtId="186" fontId="7" fillId="0" borderId="118" xfId="24" applyNumberFormat="1" applyFont="1" applyBorder="1" applyAlignment="1">
      <alignment horizontal="right" vertical="center"/>
      <protection/>
    </xf>
    <xf numFmtId="186" fontId="7" fillId="0" borderId="119" xfId="24" applyNumberFormat="1" applyFont="1" applyBorder="1" applyAlignment="1">
      <alignment horizontal="right" vertical="center"/>
      <protection/>
    </xf>
    <xf numFmtId="186" fontId="7" fillId="0" borderId="42" xfId="24" applyNumberFormat="1" applyFont="1" applyBorder="1" applyAlignment="1">
      <alignment horizontal="right" vertical="center"/>
      <protection/>
    </xf>
    <xf numFmtId="186" fontId="7" fillId="0" borderId="120" xfId="24" applyNumberFormat="1" applyFont="1" applyBorder="1" applyAlignment="1">
      <alignment horizontal="right" vertical="center"/>
      <protection/>
    </xf>
    <xf numFmtId="186" fontId="7" fillId="0" borderId="87" xfId="24" applyNumberFormat="1" applyFont="1" applyBorder="1" applyAlignment="1">
      <alignment horizontal="right" vertical="center"/>
      <protection/>
    </xf>
    <xf numFmtId="186" fontId="7" fillId="0" borderId="56" xfId="24" applyNumberFormat="1" applyFont="1" applyBorder="1" applyAlignment="1">
      <alignment horizontal="right" vertical="center"/>
      <protection/>
    </xf>
    <xf numFmtId="186" fontId="7" fillId="0" borderId="59" xfId="24" applyNumberFormat="1" applyFont="1" applyBorder="1" applyAlignment="1">
      <alignment horizontal="right" vertical="center"/>
      <protection/>
    </xf>
    <xf numFmtId="186" fontId="7" fillId="0" borderId="121" xfId="24" applyNumberFormat="1" applyFont="1" applyBorder="1" applyAlignment="1">
      <alignment horizontal="right" vertical="center"/>
      <protection/>
    </xf>
    <xf numFmtId="185" fontId="7" fillId="0" borderId="17" xfId="24" applyNumberFormat="1" applyFont="1" applyBorder="1" applyAlignment="1">
      <alignment horizontal="right" vertical="center"/>
      <protection/>
    </xf>
    <xf numFmtId="186" fontId="5" fillId="0" borderId="91" xfId="24" applyNumberFormat="1" applyFont="1" applyBorder="1" applyAlignment="1">
      <alignment horizontal="right" vertical="center"/>
      <protection/>
    </xf>
    <xf numFmtId="0" fontId="5" fillId="0" borderId="0" xfId="23" applyFont="1" applyBorder="1" applyAlignment="1">
      <alignment/>
      <protection/>
    </xf>
    <xf numFmtId="0" fontId="8" fillId="0" borderId="0" xfId="23" applyFont="1" applyBorder="1" applyAlignment="1">
      <alignment/>
      <protection/>
    </xf>
    <xf numFmtId="0" fontId="7" fillId="0" borderId="122" xfId="23" applyFont="1" applyBorder="1" applyAlignment="1">
      <alignment vertical="center"/>
      <protection/>
    </xf>
    <xf numFmtId="3" fontId="7" fillId="0" borderId="123" xfId="23" applyNumberFormat="1" applyFont="1" applyBorder="1" applyAlignment="1">
      <alignment horizontal="right" vertical="center"/>
      <protection/>
    </xf>
    <xf numFmtId="176" fontId="7" fillId="0" borderId="124" xfId="23" applyNumberFormat="1" applyFont="1" applyBorder="1" applyAlignment="1">
      <alignment horizontal="right" vertical="center"/>
      <protection/>
    </xf>
    <xf numFmtId="2" fontId="7" fillId="0" borderId="122" xfId="23" applyNumberFormat="1" applyFont="1" applyBorder="1" applyAlignment="1">
      <alignment horizontal="right" vertical="center"/>
      <protection/>
    </xf>
    <xf numFmtId="2" fontId="7" fillId="0" borderId="124" xfId="23" applyNumberFormat="1" applyFont="1" applyBorder="1" applyAlignment="1">
      <alignment horizontal="right" vertical="center"/>
      <protection/>
    </xf>
    <xf numFmtId="3" fontId="7" fillId="0" borderId="124" xfId="23" applyNumberFormat="1" applyFont="1" applyBorder="1" applyAlignment="1">
      <alignment horizontal="right" vertical="center"/>
      <protection/>
    </xf>
    <xf numFmtId="2" fontId="7" fillId="0" borderId="125" xfId="23" applyNumberFormat="1" applyFont="1" applyBorder="1" applyAlignment="1">
      <alignment horizontal="right" vertical="center"/>
      <protection/>
    </xf>
    <xf numFmtId="0" fontId="7" fillId="0" borderId="11" xfId="22" applyFont="1" applyBorder="1" applyAlignment="1">
      <alignment horizontal="center" vertical="top"/>
      <protection/>
    </xf>
    <xf numFmtId="0" fontId="7" fillId="0" borderId="26" xfId="23" applyFont="1" applyBorder="1" applyAlignment="1">
      <alignment horizontal="center" vertical="center"/>
      <protection/>
    </xf>
    <xf numFmtId="189" fontId="7" fillId="0" borderId="13" xfId="23" applyNumberFormat="1" applyFont="1" applyBorder="1" applyAlignment="1">
      <alignment horizontal="right" vertical="center"/>
      <protection/>
    </xf>
    <xf numFmtId="3" fontId="7" fillId="0" borderId="13" xfId="23" applyNumberFormat="1" applyFont="1" applyBorder="1" applyAlignment="1">
      <alignment horizontal="center" vertical="center"/>
      <protection/>
    </xf>
    <xf numFmtId="3" fontId="7" fillId="0" borderId="126" xfId="23" applyNumberFormat="1" applyFont="1" applyBorder="1" applyAlignment="1">
      <alignment horizontal="center" vertical="center"/>
      <protection/>
    </xf>
    <xf numFmtId="0" fontId="7" fillId="0" borderId="0" xfId="24" applyFont="1" applyBorder="1" applyAlignment="1">
      <alignment horizontal="center" vertical="top"/>
      <protection/>
    </xf>
    <xf numFmtId="0" fontId="7" fillId="0" borderId="1" xfId="24" applyFont="1" applyBorder="1" applyAlignment="1">
      <alignment horizontal="center" vertical="top"/>
      <protection/>
    </xf>
    <xf numFmtId="0" fontId="7" fillId="0" borderId="11" xfId="24" applyFont="1" applyBorder="1" applyAlignment="1">
      <alignment horizontal="center" vertical="top"/>
      <protection/>
    </xf>
    <xf numFmtId="0" fontId="7" fillId="0" borderId="37" xfId="24" applyFont="1" applyBorder="1" applyAlignment="1">
      <alignment horizontal="center" vertical="top"/>
      <protection/>
    </xf>
    <xf numFmtId="186" fontId="7" fillId="0" borderId="127" xfId="24" applyNumberFormat="1" applyFont="1" applyBorder="1" applyAlignment="1">
      <alignment vertical="center"/>
      <protection/>
    </xf>
    <xf numFmtId="0" fontId="5" fillId="0" borderId="2" xfId="24" applyFont="1" applyBorder="1" applyAlignment="1">
      <alignment horizontal="center" vertical="center"/>
      <protection/>
    </xf>
    <xf numFmtId="179" fontId="7" fillId="0" borderId="128" xfId="24" applyNumberFormat="1" applyFont="1" applyBorder="1" applyAlignment="1">
      <alignment vertical="center"/>
      <protection/>
    </xf>
    <xf numFmtId="179" fontId="7" fillId="0" borderId="129" xfId="24" applyNumberFormat="1" applyFont="1" applyBorder="1" applyAlignment="1">
      <alignment vertical="center"/>
      <protection/>
    </xf>
    <xf numFmtId="179" fontId="7" fillId="0" borderId="130" xfId="24" applyNumberFormat="1" applyFont="1" applyBorder="1" applyAlignment="1">
      <alignment vertical="center"/>
      <protection/>
    </xf>
    <xf numFmtId="179" fontId="7" fillId="0" borderId="131" xfId="24" applyNumberFormat="1" applyFont="1" applyBorder="1" applyAlignment="1">
      <alignment vertical="center"/>
      <protection/>
    </xf>
    <xf numFmtId="179" fontId="7" fillId="0" borderId="132" xfId="24" applyNumberFormat="1" applyFont="1" applyBorder="1" applyAlignment="1">
      <alignment vertical="center"/>
      <protection/>
    </xf>
    <xf numFmtId="0" fontId="7" fillId="0" borderId="26" xfId="24" applyFont="1" applyBorder="1" applyAlignment="1">
      <alignment vertical="center"/>
      <protection/>
    </xf>
    <xf numFmtId="186" fontId="7" fillId="0" borderId="54" xfId="24" applyNumberFormat="1" applyFont="1" applyBorder="1" applyAlignment="1">
      <alignment horizontal="right" vertical="center"/>
      <protection/>
    </xf>
    <xf numFmtId="186" fontId="7" fillId="0" borderId="127" xfId="24" applyNumberFormat="1" applyFont="1" applyBorder="1" applyAlignment="1">
      <alignment horizontal="right" vertical="center"/>
      <protection/>
    </xf>
    <xf numFmtId="186" fontId="7" fillId="0" borderId="133" xfId="24" applyNumberFormat="1" applyFont="1" applyBorder="1" applyAlignment="1">
      <alignment horizontal="right" vertical="center"/>
      <protection/>
    </xf>
    <xf numFmtId="0" fontId="7" fillId="0" borderId="134" xfId="22" applyFont="1" applyBorder="1" applyAlignment="1">
      <alignment vertical="center"/>
      <protection/>
    </xf>
    <xf numFmtId="0" fontId="7" fillId="0" borderId="122" xfId="22" applyFont="1" applyBorder="1" applyAlignment="1">
      <alignment horizontal="distributed" vertical="center"/>
      <protection/>
    </xf>
    <xf numFmtId="0" fontId="7" fillId="0" borderId="124" xfId="22" applyFont="1" applyBorder="1" applyAlignment="1">
      <alignment vertical="center"/>
      <protection/>
    </xf>
    <xf numFmtId="185" fontId="7" fillId="0" borderId="123" xfId="22" applyNumberFormat="1" applyFont="1" applyFill="1" applyBorder="1" applyAlignment="1">
      <alignment horizontal="right" vertical="center"/>
      <protection/>
    </xf>
    <xf numFmtId="185" fontId="7" fillId="0" borderId="135" xfId="22" applyNumberFormat="1" applyFont="1" applyFill="1" applyBorder="1" applyAlignment="1">
      <alignment horizontal="right" vertical="center"/>
      <protection/>
    </xf>
    <xf numFmtId="0" fontId="7" fillId="0" borderId="136" xfId="23" applyFont="1" applyBorder="1" applyAlignment="1">
      <alignment vertical="center"/>
      <protection/>
    </xf>
    <xf numFmtId="0" fontId="7" fillId="0" borderId="9" xfId="22" applyFont="1" applyBorder="1" applyAlignment="1">
      <alignment horizontal="left"/>
      <protection/>
    </xf>
    <xf numFmtId="0" fontId="7" fillId="0" borderId="11" xfId="22" applyFont="1" applyBorder="1" applyAlignment="1">
      <alignment horizontal="left"/>
      <protection/>
    </xf>
    <xf numFmtId="0" fontId="7" fillId="0" borderId="26" xfId="22" applyFont="1" applyBorder="1" applyAlignment="1">
      <alignment horizontal="left" vertical="center"/>
      <protection/>
    </xf>
    <xf numFmtId="3" fontId="7" fillId="0" borderId="123" xfId="22" applyNumberFormat="1" applyFont="1" applyBorder="1" applyAlignment="1">
      <alignment horizontal="right" vertical="center" wrapText="1" indent="1"/>
      <protection/>
    </xf>
    <xf numFmtId="3" fontId="7" fillId="0" borderId="124" xfId="22" applyNumberFormat="1" applyFont="1" applyBorder="1" applyAlignment="1">
      <alignment horizontal="right" vertical="center" wrapText="1" indent="1"/>
      <protection/>
    </xf>
    <xf numFmtId="3" fontId="7" fillId="0" borderId="122" xfId="22" applyNumberFormat="1" applyFont="1" applyBorder="1" applyAlignment="1">
      <alignment horizontal="right" vertical="center" wrapText="1" indent="1"/>
      <protection/>
    </xf>
    <xf numFmtId="3" fontId="7" fillId="0" borderId="61" xfId="22" applyNumberFormat="1" applyFont="1" applyBorder="1" applyAlignment="1">
      <alignment horizontal="right" vertical="center" wrapText="1" indent="1"/>
      <protection/>
    </xf>
    <xf numFmtId="3" fontId="7" fillId="0" borderId="62" xfId="22" applyNumberFormat="1" applyFont="1" applyBorder="1" applyAlignment="1">
      <alignment horizontal="right" vertical="center" wrapText="1" indent="1"/>
      <protection/>
    </xf>
    <xf numFmtId="3" fontId="7" fillId="0" borderId="60" xfId="22" applyNumberFormat="1" applyFont="1" applyBorder="1" applyAlignment="1">
      <alignment horizontal="right" vertical="center" wrapText="1" indent="1"/>
      <protection/>
    </xf>
    <xf numFmtId="0" fontId="7" fillId="0" borderId="62" xfId="22" applyFont="1" applyBorder="1" applyAlignment="1">
      <alignment horizontal="right" vertical="center" wrapText="1" indent="1"/>
      <protection/>
    </xf>
    <xf numFmtId="38" fontId="7" fillId="0" borderId="60" xfId="17" applyFont="1" applyBorder="1" applyAlignment="1">
      <alignment horizontal="right" vertical="center" wrapText="1" indent="1"/>
    </xf>
    <xf numFmtId="3" fontId="7" fillId="0" borderId="6" xfId="22" applyNumberFormat="1" applyFont="1" applyBorder="1" applyAlignment="1">
      <alignment horizontal="right" vertical="center" wrapText="1" indent="1"/>
      <protection/>
    </xf>
    <xf numFmtId="3" fontId="7" fillId="0" borderId="5" xfId="22" applyNumberFormat="1" applyFont="1" applyBorder="1" applyAlignment="1">
      <alignment horizontal="right" vertical="center" wrapText="1" indent="1"/>
      <protection/>
    </xf>
    <xf numFmtId="3" fontId="7" fillId="0" borderId="7" xfId="22" applyNumberFormat="1" applyFont="1" applyBorder="1" applyAlignment="1">
      <alignment horizontal="right" vertical="center" wrapText="1" indent="1"/>
      <protection/>
    </xf>
    <xf numFmtId="3" fontId="7" fillId="0" borderId="11" xfId="22" applyNumberFormat="1" applyFont="1" applyBorder="1" applyAlignment="1">
      <alignment horizontal="right" vertical="center" wrapText="1" indent="1"/>
      <protection/>
    </xf>
    <xf numFmtId="3" fontId="7" fillId="0" borderId="1" xfId="22" applyNumberFormat="1" applyFont="1" applyBorder="1" applyAlignment="1">
      <alignment horizontal="right" vertical="center" wrapText="1" indent="1"/>
      <protection/>
    </xf>
    <xf numFmtId="3" fontId="7" fillId="0" borderId="0" xfId="22" applyNumberFormat="1" applyFont="1" applyBorder="1" applyAlignment="1">
      <alignment horizontal="right" vertical="center" wrapText="1" indent="1"/>
      <protection/>
    </xf>
    <xf numFmtId="3" fontId="7" fillId="0" borderId="15" xfId="22" applyNumberFormat="1" applyFont="1" applyBorder="1" applyAlignment="1">
      <alignment horizontal="right" vertical="center" wrapText="1" indent="1"/>
      <protection/>
    </xf>
    <xf numFmtId="3" fontId="7" fillId="0" borderId="16" xfId="22" applyNumberFormat="1" applyFont="1" applyBorder="1" applyAlignment="1">
      <alignment horizontal="right" vertical="center" wrapText="1" indent="1"/>
      <protection/>
    </xf>
    <xf numFmtId="3" fontId="7" fillId="0" borderId="2" xfId="22" applyNumberFormat="1" applyFont="1" applyBorder="1" applyAlignment="1">
      <alignment horizontal="right" vertical="center" wrapText="1" indent="1"/>
      <protection/>
    </xf>
    <xf numFmtId="3" fontId="7" fillId="0" borderId="42" xfId="22" applyNumberFormat="1" applyFont="1" applyBorder="1" applyAlignment="1">
      <alignment horizontal="right" vertical="center" wrapText="1" indent="1"/>
      <protection/>
    </xf>
    <xf numFmtId="0" fontId="7" fillId="0" borderId="73" xfId="22" applyFont="1" applyBorder="1" applyAlignment="1">
      <alignment horizontal="center" vertical="top"/>
      <protection/>
    </xf>
    <xf numFmtId="185" fontId="7" fillId="0" borderId="109" xfId="22" applyNumberFormat="1" applyFont="1" applyFill="1" applyBorder="1" applyAlignment="1">
      <alignment horizontal="right" vertical="center"/>
      <protection/>
    </xf>
    <xf numFmtId="185" fontId="7" fillId="0" borderId="137" xfId="22" applyNumberFormat="1" applyFont="1" applyFill="1" applyBorder="1" applyAlignment="1">
      <alignment horizontal="right" vertical="center"/>
      <protection/>
    </xf>
    <xf numFmtId="194" fontId="7" fillId="0" borderId="17" xfId="24" applyNumberFormat="1" applyFont="1" applyBorder="1" applyAlignment="1">
      <alignment horizontal="right" vertical="center"/>
      <protection/>
    </xf>
    <xf numFmtId="186" fontId="7" fillId="0" borderId="41" xfId="24" applyNumberFormat="1" applyFont="1" applyBorder="1" applyAlignment="1">
      <alignment horizontal="right" vertical="center"/>
      <protection/>
    </xf>
    <xf numFmtId="186" fontId="7" fillId="0" borderId="53" xfId="24" applyNumberFormat="1" applyFont="1" applyBorder="1" applyAlignment="1">
      <alignment horizontal="right" vertical="center"/>
      <protection/>
    </xf>
    <xf numFmtId="186" fontId="7" fillId="0" borderId="33" xfId="24" applyNumberFormat="1" applyFont="1" applyBorder="1" applyAlignment="1">
      <alignment horizontal="right" vertical="center"/>
      <protection/>
    </xf>
    <xf numFmtId="186" fontId="7" fillId="0" borderId="138" xfId="24" applyNumberFormat="1" applyFont="1" applyBorder="1" applyAlignment="1">
      <alignment horizontal="right" vertical="center"/>
      <protection/>
    </xf>
    <xf numFmtId="186" fontId="12" fillId="0" borderId="0" xfId="24" applyNumberFormat="1" applyFont="1" applyAlignment="1">
      <alignment horizontal="right" vertical="center"/>
      <protection/>
    </xf>
    <xf numFmtId="186" fontId="7" fillId="0" borderId="43" xfId="24" applyNumberFormat="1" applyFont="1" applyBorder="1" applyAlignment="1">
      <alignment horizontal="right" vertical="center"/>
      <protection/>
    </xf>
    <xf numFmtId="186" fontId="7" fillId="0" borderId="31" xfId="24" applyNumberFormat="1" applyFont="1" applyBorder="1" applyAlignment="1">
      <alignment horizontal="right" vertical="center"/>
      <protection/>
    </xf>
    <xf numFmtId="186" fontId="7" fillId="0" borderId="39" xfId="24" applyNumberFormat="1" applyFont="1" applyBorder="1" applyAlignment="1">
      <alignment horizontal="right" vertical="center"/>
      <protection/>
    </xf>
    <xf numFmtId="186" fontId="7" fillId="0" borderId="46" xfId="24" applyNumberFormat="1" applyFont="1" applyBorder="1" applyAlignment="1">
      <alignment horizontal="right" vertical="center"/>
      <protection/>
    </xf>
    <xf numFmtId="186" fontId="7" fillId="0" borderId="32" xfId="24" applyNumberFormat="1" applyFont="1" applyBorder="1" applyAlignment="1">
      <alignment horizontal="right" vertical="center"/>
      <protection/>
    </xf>
    <xf numFmtId="186" fontId="7" fillId="0" borderId="48" xfId="24" applyNumberFormat="1" applyFont="1" applyBorder="1" applyAlignment="1">
      <alignment horizontal="right" vertical="center"/>
      <protection/>
    </xf>
    <xf numFmtId="186" fontId="7" fillId="0" borderId="139" xfId="24" applyNumberFormat="1" applyFont="1" applyBorder="1" applyAlignment="1">
      <alignment horizontal="right" vertical="center"/>
      <protection/>
    </xf>
    <xf numFmtId="186" fontId="7" fillId="0" borderId="51" xfId="24" applyNumberFormat="1" applyFont="1" applyBorder="1" applyAlignment="1">
      <alignment horizontal="right" vertical="center"/>
      <protection/>
    </xf>
    <xf numFmtId="186" fontId="7" fillId="0" borderId="5" xfId="24" applyNumberFormat="1" applyFont="1" applyBorder="1" applyAlignment="1">
      <alignment horizontal="right" vertical="center"/>
      <protection/>
    </xf>
    <xf numFmtId="186" fontId="7" fillId="0" borderId="140" xfId="24" applyNumberFormat="1" applyFont="1" applyBorder="1" applyAlignment="1">
      <alignment horizontal="right" vertical="center"/>
      <protection/>
    </xf>
    <xf numFmtId="186" fontId="7" fillId="0" borderId="141" xfId="24" applyNumberFormat="1" applyFont="1" applyBorder="1" applyAlignment="1">
      <alignment horizontal="right" vertical="center"/>
      <protection/>
    </xf>
    <xf numFmtId="186" fontId="7" fillId="0" borderId="142" xfId="24" applyNumberFormat="1" applyFont="1" applyBorder="1" applyAlignment="1">
      <alignment horizontal="right" vertical="center"/>
      <protection/>
    </xf>
    <xf numFmtId="186" fontId="7" fillId="0" borderId="52" xfId="24" applyNumberFormat="1" applyFont="1" applyBorder="1" applyAlignment="1">
      <alignment horizontal="right" vertical="center"/>
      <protection/>
    </xf>
    <xf numFmtId="186" fontId="7" fillId="0" borderId="16" xfId="24" applyNumberFormat="1" applyFont="1" applyBorder="1" applyAlignment="1">
      <alignment horizontal="right" vertical="center"/>
      <protection/>
    </xf>
    <xf numFmtId="186" fontId="12" fillId="0" borderId="0" xfId="24" applyNumberFormat="1" applyFont="1" applyBorder="1" applyAlignment="1">
      <alignment horizontal="right" vertical="center"/>
      <protection/>
    </xf>
    <xf numFmtId="186" fontId="7" fillId="0" borderId="10" xfId="24" applyNumberFormat="1" applyFont="1" applyBorder="1" applyAlignment="1">
      <alignment horizontal="right" vertical="center"/>
      <protection/>
    </xf>
    <xf numFmtId="186" fontId="7" fillId="0" borderId="143" xfId="24" applyNumberFormat="1" applyFont="1" applyBorder="1" applyAlignment="1">
      <alignment horizontal="right" vertical="center"/>
      <protection/>
    </xf>
    <xf numFmtId="186" fontId="7" fillId="0" borderId="11" xfId="24" applyNumberFormat="1" applyFont="1" applyBorder="1" applyAlignment="1">
      <alignment horizontal="right" vertical="center"/>
      <protection/>
    </xf>
    <xf numFmtId="186" fontId="7" fillId="0" borderId="1" xfId="24" applyNumberFormat="1" applyFont="1" applyBorder="1" applyAlignment="1">
      <alignment horizontal="right" vertical="center"/>
      <protection/>
    </xf>
    <xf numFmtId="186" fontId="7" fillId="0" borderId="144" xfId="24" applyNumberFormat="1" applyFont="1" applyBorder="1" applyAlignment="1">
      <alignment horizontal="right" vertical="center"/>
      <protection/>
    </xf>
    <xf numFmtId="186" fontId="7" fillId="0" borderId="145" xfId="24" applyNumberFormat="1" applyFont="1" applyBorder="1" applyAlignment="1">
      <alignment horizontal="right" vertical="center"/>
      <protection/>
    </xf>
    <xf numFmtId="186" fontId="7" fillId="0" borderId="28" xfId="24" applyNumberFormat="1" applyFont="1" applyBorder="1" applyAlignment="1">
      <alignment horizontal="right" vertical="center"/>
      <protection/>
    </xf>
    <xf numFmtId="186" fontId="7" fillId="0" borderId="146" xfId="24" applyNumberFormat="1" applyFont="1" applyBorder="1" applyAlignment="1">
      <alignment horizontal="right" vertical="center"/>
      <protection/>
    </xf>
    <xf numFmtId="179" fontId="7" fillId="0" borderId="56" xfId="24" applyNumberFormat="1" applyFont="1" applyBorder="1" applyAlignment="1">
      <alignment horizontal="right" vertical="center"/>
      <protection/>
    </xf>
    <xf numFmtId="0" fontId="7" fillId="0" borderId="143" xfId="24" applyFont="1" applyBorder="1" applyAlignment="1">
      <alignment horizontal="center" vertical="center"/>
      <protection/>
    </xf>
    <xf numFmtId="0" fontId="7" fillId="0" borderId="147" xfId="24" applyFont="1" applyBorder="1" applyAlignment="1">
      <alignment horizontal="justify"/>
      <protection/>
    </xf>
    <xf numFmtId="0" fontId="5" fillId="0" borderId="63" xfId="24" applyFont="1" applyBorder="1" applyAlignment="1">
      <alignment horizontal="distributed"/>
      <protection/>
    </xf>
    <xf numFmtId="0" fontId="7" fillId="0" borderId="0" xfId="24" applyFont="1" applyBorder="1" applyAlignment="1">
      <alignment horizontal="right"/>
      <protection/>
    </xf>
    <xf numFmtId="0" fontId="7" fillId="0" borderId="0" xfId="23" applyFont="1" applyBorder="1" applyAlignment="1">
      <alignment horizontal="right"/>
      <protection/>
    </xf>
    <xf numFmtId="0" fontId="7" fillId="0" borderId="26" xfId="23" applyFont="1" applyBorder="1" applyAlignment="1">
      <alignment horizontal="distributed"/>
      <protection/>
    </xf>
    <xf numFmtId="0" fontId="7" fillId="0" borderId="1" xfId="24" applyFont="1" applyBorder="1" applyAlignment="1">
      <alignment horizontal="distributed"/>
      <protection/>
    </xf>
    <xf numFmtId="0" fontId="7" fillId="0" borderId="37" xfId="24" applyFont="1" applyBorder="1" applyAlignment="1">
      <alignment horizontal="distributed"/>
      <protection/>
    </xf>
    <xf numFmtId="0" fontId="7" fillId="0" borderId="26" xfId="24" applyFont="1" applyBorder="1" applyAlignment="1">
      <alignment horizontal="distributed"/>
      <protection/>
    </xf>
    <xf numFmtId="0" fontId="7" fillId="0" borderId="143" xfId="24" applyFont="1" applyBorder="1" applyAlignment="1">
      <alignment horizontal="right" indent="1"/>
      <protection/>
    </xf>
    <xf numFmtId="0" fontId="7" fillId="0" borderId="146" xfId="24" applyFont="1" applyBorder="1" applyAlignment="1">
      <alignment horizontal="left" vertical="top"/>
      <protection/>
    </xf>
    <xf numFmtId="0" fontId="7" fillId="0" borderId="97" xfId="24" applyFont="1" applyBorder="1" applyAlignment="1">
      <alignment horizontal="right" indent="1"/>
      <protection/>
    </xf>
    <xf numFmtId="0" fontId="7" fillId="0" borderId="1" xfId="24" applyFont="1" applyBorder="1" applyAlignment="1">
      <alignment horizontal="left" vertical="center" indent="1"/>
      <protection/>
    </xf>
    <xf numFmtId="0" fontId="7" fillId="0" borderId="11" xfId="24" applyFont="1" applyBorder="1" applyAlignment="1">
      <alignment horizontal="left" indent="1"/>
      <protection/>
    </xf>
    <xf numFmtId="0" fontId="7" fillId="0" borderId="97" xfId="24" applyFont="1" applyBorder="1" applyAlignment="1">
      <alignment horizontal="left"/>
      <protection/>
    </xf>
    <xf numFmtId="0" fontId="7" fillId="0" borderId="1" xfId="24" applyFont="1" applyBorder="1" applyAlignment="1">
      <alignment horizontal="left" indent="1"/>
      <protection/>
    </xf>
    <xf numFmtId="0" fontId="7" fillId="0" borderId="97" xfId="24" applyFont="1" applyBorder="1" applyAlignment="1">
      <alignment horizontal="distributed"/>
      <protection/>
    </xf>
    <xf numFmtId="179" fontId="7" fillId="0" borderId="38" xfId="24" applyNumberFormat="1" applyFont="1" applyBorder="1" applyAlignment="1">
      <alignment vertical="center"/>
      <protection/>
    </xf>
    <xf numFmtId="179" fontId="7" fillId="0" borderId="76" xfId="24" applyNumberFormat="1" applyFont="1" applyBorder="1" applyAlignment="1">
      <alignment vertical="center"/>
      <protection/>
    </xf>
    <xf numFmtId="179" fontId="7" fillId="0" borderId="10" xfId="24" applyNumberFormat="1" applyFont="1" applyBorder="1" applyAlignment="1">
      <alignment vertical="center"/>
      <protection/>
    </xf>
    <xf numFmtId="179" fontId="7" fillId="0" borderId="41" xfId="24" applyNumberFormat="1" applyFont="1" applyBorder="1" applyAlignment="1">
      <alignment vertical="center"/>
      <protection/>
    </xf>
    <xf numFmtId="0" fontId="7" fillId="0" borderId="148" xfId="23" applyFont="1" applyBorder="1" applyAlignment="1">
      <alignment vertical="center"/>
      <protection/>
    </xf>
    <xf numFmtId="0" fontId="7" fillId="0" borderId="149" xfId="23" applyFont="1" applyBorder="1" applyAlignment="1">
      <alignment vertical="center"/>
      <protection/>
    </xf>
    <xf numFmtId="184" fontId="7" fillId="0" borderId="0" xfId="23" applyNumberFormat="1" applyFont="1" applyBorder="1" applyAlignment="1">
      <alignment horizontal="center" vertical="center"/>
      <protection/>
    </xf>
    <xf numFmtId="0" fontId="7" fillId="0" borderId="0" xfId="23" applyFont="1" applyBorder="1" applyAlignment="1">
      <alignment horizontal="left"/>
      <protection/>
    </xf>
    <xf numFmtId="0" fontId="5" fillId="0" borderId="0" xfId="23" applyFont="1" applyBorder="1" applyAlignment="1">
      <alignment horizontal="center"/>
      <protection/>
    </xf>
    <xf numFmtId="0" fontId="7" fillId="0" borderId="66" xfId="23" applyFont="1" applyBorder="1" applyAlignment="1">
      <alignment horizontal="right" vertical="center"/>
      <protection/>
    </xf>
    <xf numFmtId="0" fontId="10" fillId="0" borderId="0" xfId="22" applyFont="1" applyBorder="1" applyAlignment="1">
      <alignment vertical="center"/>
      <protection/>
    </xf>
    <xf numFmtId="0" fontId="10" fillId="0" borderId="0" xfId="22" applyFont="1" applyAlignment="1">
      <alignment vertical="center"/>
      <protection/>
    </xf>
    <xf numFmtId="0" fontId="10" fillId="0" borderId="0" xfId="22" applyFont="1" applyAlignment="1">
      <alignment vertical="top"/>
      <protection/>
    </xf>
    <xf numFmtId="0" fontId="10" fillId="0" borderId="0" xfId="22" applyFont="1" applyBorder="1" applyAlignment="1">
      <alignment horizontal="center" vertical="center"/>
      <protection/>
    </xf>
    <xf numFmtId="0" fontId="10" fillId="0" borderId="0" xfId="22" applyFont="1" applyAlignment="1">
      <alignment horizontal="left" indent="1"/>
      <protection/>
    </xf>
    <xf numFmtId="0" fontId="10" fillId="0" borderId="0" xfId="22" applyFont="1" applyBorder="1" applyAlignment="1">
      <alignment horizontal="left" vertical="top"/>
      <protection/>
    </xf>
    <xf numFmtId="186" fontId="10" fillId="0" borderId="0" xfId="25" applyNumberFormat="1" applyFont="1" applyBorder="1" applyAlignment="1">
      <alignment horizontal="right" vertical="center"/>
      <protection/>
    </xf>
    <xf numFmtId="185" fontId="10" fillId="0" borderId="0" xfId="25" applyNumberFormat="1" applyFont="1" applyBorder="1" applyAlignment="1">
      <alignment horizontal="right" vertical="center"/>
      <protection/>
    </xf>
    <xf numFmtId="178" fontId="10" fillId="0" borderId="0" xfId="22" applyNumberFormat="1" applyFont="1" applyBorder="1" applyAlignment="1">
      <alignment horizontal="right" vertical="center"/>
      <protection/>
    </xf>
    <xf numFmtId="0" fontId="10" fillId="0" borderId="0" xfId="22" applyFont="1" applyBorder="1" applyAlignment="1">
      <alignment horizontal="left" indent="1"/>
      <protection/>
    </xf>
    <xf numFmtId="0" fontId="10" fillId="0" borderId="0" xfId="22" applyFont="1" applyBorder="1" applyAlignment="1">
      <alignment horizontal="left" vertical="center" indent="1"/>
      <protection/>
    </xf>
    <xf numFmtId="0" fontId="10" fillId="0" borderId="0" xfId="22" applyFont="1" applyBorder="1" applyAlignment="1">
      <alignment horizontal="distributed" vertical="center"/>
      <protection/>
    </xf>
    <xf numFmtId="0" fontId="14" fillId="0" borderId="0" xfId="22" applyFont="1" applyBorder="1" applyAlignment="1">
      <alignment horizontal="center" vertical="center"/>
      <protection/>
    </xf>
    <xf numFmtId="0" fontId="14" fillId="0" borderId="0" xfId="22" applyFont="1" applyBorder="1" applyAlignment="1">
      <alignment vertical="center"/>
      <protection/>
    </xf>
    <xf numFmtId="0" fontId="14" fillId="0" borderId="0" xfId="22" applyFont="1" applyAlignment="1">
      <alignment vertical="center"/>
      <protection/>
    </xf>
    <xf numFmtId="0" fontId="14" fillId="0" borderId="0" xfId="22" applyFont="1" applyAlignment="1">
      <alignment vertical="top"/>
      <protection/>
    </xf>
    <xf numFmtId="0" fontId="14" fillId="0" borderId="3" xfId="22" applyFont="1" applyBorder="1" applyAlignment="1">
      <alignment horizontal="left" vertical="top"/>
      <protection/>
    </xf>
    <xf numFmtId="0" fontId="14" fillId="0" borderId="0" xfId="25" applyFont="1" applyBorder="1" applyAlignment="1">
      <alignment horizontal="center" vertical="center"/>
      <protection/>
    </xf>
    <xf numFmtId="186" fontId="14" fillId="0" borderId="0" xfId="25" applyNumberFormat="1" applyFont="1" applyBorder="1" applyAlignment="1">
      <alignment vertical="center"/>
      <protection/>
    </xf>
    <xf numFmtId="0" fontId="15" fillId="0" borderId="0" xfId="0" applyFont="1" applyBorder="1" applyAlignment="1">
      <alignment vertical="center"/>
    </xf>
    <xf numFmtId="186" fontId="14" fillId="0" borderId="0" xfId="25" applyNumberFormat="1" applyFont="1" applyBorder="1" applyAlignment="1">
      <alignment horizontal="right" vertical="center"/>
      <protection/>
    </xf>
    <xf numFmtId="0" fontId="15" fillId="0" borderId="0" xfId="0" applyFont="1" applyBorder="1" applyAlignment="1">
      <alignment horizontal="right" vertical="center"/>
    </xf>
    <xf numFmtId="0" fontId="14" fillId="0" borderId="8" xfId="25" applyFont="1" applyBorder="1" applyAlignment="1">
      <alignment horizontal="center" vertical="center"/>
      <protection/>
    </xf>
    <xf numFmtId="186" fontId="14" fillId="0" borderId="8" xfId="25" applyNumberFormat="1" applyFont="1" applyBorder="1" applyAlignment="1">
      <alignment vertical="center"/>
      <protection/>
    </xf>
    <xf numFmtId="0" fontId="15" fillId="0" borderId="8" xfId="0" applyFont="1" applyBorder="1" applyAlignment="1">
      <alignment vertical="center"/>
    </xf>
    <xf numFmtId="186" fontId="14" fillId="0" borderId="8" xfId="25" applyNumberFormat="1" applyFont="1" applyBorder="1" applyAlignment="1">
      <alignment horizontal="right" vertical="center"/>
      <protection/>
    </xf>
    <xf numFmtId="0" fontId="15" fillId="0" borderId="8" xfId="0" applyFont="1" applyBorder="1" applyAlignment="1">
      <alignment horizontal="right" vertical="center"/>
    </xf>
    <xf numFmtId="186" fontId="14" fillId="0" borderId="0" xfId="22" applyNumberFormat="1" applyFont="1" applyBorder="1" applyAlignment="1">
      <alignment horizontal="right" vertical="center"/>
      <protection/>
    </xf>
    <xf numFmtId="0" fontId="14" fillId="0" borderId="0" xfId="22" applyFont="1" applyBorder="1" applyAlignment="1">
      <alignment vertical="top"/>
      <protection/>
    </xf>
    <xf numFmtId="0" fontId="14" fillId="0" borderId="38" xfId="22" applyFont="1" applyBorder="1" applyAlignment="1">
      <alignment horizontal="center" vertical="center"/>
      <protection/>
    </xf>
    <xf numFmtId="0" fontId="14" fillId="0" borderId="2" xfId="22" applyFont="1" applyBorder="1" applyAlignment="1">
      <alignment vertical="center"/>
      <protection/>
    </xf>
    <xf numFmtId="3" fontId="14" fillId="0" borderId="150" xfId="25" applyNumberFormat="1" applyFont="1" applyBorder="1" applyAlignment="1">
      <alignment vertical="center"/>
      <protection/>
    </xf>
    <xf numFmtId="188" fontId="14" fillId="0" borderId="151" xfId="25" applyNumberFormat="1" applyFont="1" applyBorder="1" applyAlignment="1">
      <alignment vertical="center"/>
      <protection/>
    </xf>
    <xf numFmtId="3" fontId="14" fillId="0" borderId="60" xfId="25" applyNumberFormat="1" applyFont="1" applyBorder="1" applyAlignment="1">
      <alignment vertical="center"/>
      <protection/>
    </xf>
    <xf numFmtId="185" fontId="14" fillId="0" borderId="76" xfId="25" applyNumberFormat="1" applyFont="1" applyBorder="1" applyAlignment="1">
      <alignment vertical="center"/>
      <protection/>
    </xf>
    <xf numFmtId="185" fontId="14" fillId="0" borderId="60" xfId="25" applyNumberFormat="1" applyFont="1" applyBorder="1" applyAlignment="1">
      <alignment vertical="center"/>
      <protection/>
    </xf>
    <xf numFmtId="188" fontId="14" fillId="0" borderId="76" xfId="25" applyNumberFormat="1" applyFont="1" applyBorder="1" applyAlignment="1">
      <alignment vertical="center"/>
      <protection/>
    </xf>
    <xf numFmtId="3" fontId="14" fillId="0" borderId="4" xfId="25" applyNumberFormat="1" applyFont="1" applyBorder="1" applyAlignment="1">
      <alignment vertical="center"/>
      <protection/>
    </xf>
    <xf numFmtId="188" fontId="14" fillId="0" borderId="152" xfId="25" applyNumberFormat="1" applyFont="1" applyBorder="1" applyAlignment="1">
      <alignment vertical="center"/>
      <protection/>
    </xf>
    <xf numFmtId="0" fontId="15" fillId="0" borderId="8" xfId="0" applyFont="1" applyBorder="1" applyAlignment="1">
      <alignment horizontal="center" vertical="center"/>
    </xf>
    <xf numFmtId="3" fontId="14" fillId="0" borderId="8" xfId="25" applyNumberFormat="1" applyFont="1" applyBorder="1" applyAlignment="1">
      <alignment vertical="center"/>
      <protection/>
    </xf>
    <xf numFmtId="185" fontId="14" fillId="0" borderId="8" xfId="25" applyNumberFormat="1" applyFont="1" applyBorder="1" applyAlignment="1">
      <alignment horizontal="right" vertical="center"/>
      <protection/>
    </xf>
    <xf numFmtId="188" fontId="14" fillId="0" borderId="8" xfId="25" applyNumberFormat="1" applyFont="1" applyBorder="1" applyAlignment="1">
      <alignment vertical="center"/>
      <protection/>
    </xf>
    <xf numFmtId="0" fontId="14" fillId="0" borderId="138" xfId="22" applyFont="1" applyBorder="1" applyAlignment="1">
      <alignment vertical="center"/>
      <protection/>
    </xf>
    <xf numFmtId="0" fontId="14" fillId="0" borderId="27" xfId="22" applyFont="1" applyBorder="1" applyAlignment="1">
      <alignment vertical="center"/>
      <protection/>
    </xf>
    <xf numFmtId="0" fontId="14" fillId="0" borderId="89" xfId="22" applyFont="1" applyBorder="1" applyAlignment="1">
      <alignment vertical="center"/>
      <protection/>
    </xf>
    <xf numFmtId="0" fontId="14" fillId="0" borderId="28" xfId="22" applyFont="1" applyBorder="1" applyAlignment="1">
      <alignment vertical="center"/>
      <protection/>
    </xf>
    <xf numFmtId="0" fontId="15" fillId="0" borderId="153" xfId="0" applyFont="1" applyBorder="1" applyAlignment="1">
      <alignment vertical="center"/>
    </xf>
    <xf numFmtId="178" fontId="14" fillId="0" borderId="150" xfId="22" applyNumberFormat="1" applyFont="1" applyBorder="1" applyAlignment="1">
      <alignment horizontal="right" vertical="center"/>
      <protection/>
    </xf>
    <xf numFmtId="3" fontId="14" fillId="0" borderId="153" xfId="25" applyNumberFormat="1" applyFont="1" applyBorder="1" applyAlignment="1">
      <alignment horizontal="right" vertical="center"/>
      <protection/>
    </xf>
    <xf numFmtId="178" fontId="14" fillId="0" borderId="154" xfId="22" applyNumberFormat="1" applyFont="1" applyBorder="1" applyAlignment="1">
      <alignment horizontal="right" vertical="center"/>
      <protection/>
    </xf>
    <xf numFmtId="3" fontId="14" fillId="0" borderId="150" xfId="22" applyNumberFormat="1" applyFont="1" applyBorder="1" applyAlignment="1">
      <alignment horizontal="right" vertical="center"/>
      <protection/>
    </xf>
    <xf numFmtId="178" fontId="14" fillId="0" borderId="154" xfId="22" applyNumberFormat="1" applyFont="1" applyBorder="1" applyAlignment="1">
      <alignment vertical="center"/>
      <protection/>
    </xf>
    <xf numFmtId="3" fontId="14" fillId="0" borderId="60" xfId="22" applyNumberFormat="1" applyFont="1" applyBorder="1" applyAlignment="1">
      <alignment horizontal="right" vertical="center"/>
      <protection/>
    </xf>
    <xf numFmtId="3" fontId="14" fillId="0" borderId="108" xfId="22" applyNumberFormat="1" applyFont="1" applyBorder="1" applyAlignment="1">
      <alignment horizontal="right" vertical="center"/>
      <protection/>
    </xf>
    <xf numFmtId="178" fontId="14" fillId="0" borderId="60" xfId="22" applyNumberFormat="1" applyFont="1" applyBorder="1" applyAlignment="1">
      <alignment horizontal="right" vertical="center"/>
      <protection/>
    </xf>
    <xf numFmtId="3" fontId="14" fillId="0" borderId="62" xfId="25" applyNumberFormat="1" applyFont="1" applyBorder="1" applyAlignment="1">
      <alignment horizontal="right" vertical="center"/>
      <protection/>
    </xf>
    <xf numFmtId="178" fontId="14" fillId="0" borderId="68" xfId="22" applyNumberFormat="1" applyFont="1" applyBorder="1" applyAlignment="1">
      <alignment horizontal="right" vertical="center"/>
      <protection/>
    </xf>
    <xf numFmtId="178" fontId="14" fillId="0" borderId="68" xfId="22" applyNumberFormat="1" applyFont="1" applyBorder="1" applyAlignment="1">
      <alignment vertical="center"/>
      <protection/>
    </xf>
    <xf numFmtId="0" fontId="15" fillId="0" borderId="62" xfId="0" applyFont="1" applyBorder="1" applyAlignment="1">
      <alignment horizontal="right" vertical="center"/>
    </xf>
    <xf numFmtId="3" fontId="14" fillId="0" borderId="155" xfId="22" applyNumberFormat="1" applyFont="1" applyBorder="1" applyAlignment="1">
      <alignment horizontal="right" vertical="center"/>
      <protection/>
    </xf>
    <xf numFmtId="178" fontId="14" fillId="0" borderId="155" xfId="22" applyNumberFormat="1" applyFont="1" applyBorder="1" applyAlignment="1">
      <alignment horizontal="right" vertical="center"/>
      <protection/>
    </xf>
    <xf numFmtId="3" fontId="14" fillId="0" borderId="82" xfId="25" applyNumberFormat="1" applyFont="1" applyBorder="1" applyAlignment="1">
      <alignment horizontal="right" vertical="center"/>
      <protection/>
    </xf>
    <xf numFmtId="178" fontId="14" fillId="0" borderId="156" xfId="22" applyNumberFormat="1" applyFont="1" applyBorder="1" applyAlignment="1">
      <alignment horizontal="right" vertical="center"/>
      <protection/>
    </xf>
    <xf numFmtId="178" fontId="14" fillId="0" borderId="156" xfId="22" applyNumberFormat="1" applyFont="1" applyBorder="1" applyAlignment="1">
      <alignment vertical="center"/>
      <protection/>
    </xf>
    <xf numFmtId="3" fontId="14" fillId="0" borderId="0" xfId="22" applyNumberFormat="1" applyFont="1" applyBorder="1" applyAlignment="1">
      <alignment horizontal="right" vertical="center"/>
      <protection/>
    </xf>
    <xf numFmtId="178" fontId="14" fillId="0" borderId="0" xfId="22" applyNumberFormat="1" applyFont="1" applyBorder="1" applyAlignment="1">
      <alignment horizontal="right" vertical="center"/>
      <protection/>
    </xf>
    <xf numFmtId="3" fontId="14" fillId="0" borderId="0" xfId="25" applyNumberFormat="1" applyFont="1" applyBorder="1" applyAlignment="1">
      <alignment horizontal="right" vertical="center"/>
      <protection/>
    </xf>
    <xf numFmtId="0" fontId="14" fillId="0" borderId="0" xfId="22" applyFont="1" applyAlignment="1">
      <alignment horizontal="left" indent="1"/>
      <protection/>
    </xf>
    <xf numFmtId="0" fontId="14" fillId="0" borderId="2" xfId="22" applyFont="1" applyBorder="1" applyAlignment="1">
      <alignment horizontal="center" vertical="center" wrapText="1"/>
      <protection/>
    </xf>
    <xf numFmtId="0" fontId="7" fillId="0" borderId="8" xfId="23" applyFont="1" applyBorder="1" applyAlignment="1">
      <alignment horizontal="right" vertical="top"/>
      <protection/>
    </xf>
    <xf numFmtId="186" fontId="7" fillId="0" borderId="14" xfId="23" applyNumberFormat="1" applyFont="1" applyBorder="1" applyAlignment="1">
      <alignment horizontal="right" vertical="center"/>
      <protection/>
    </xf>
    <xf numFmtId="0" fontId="0" fillId="0" borderId="7" xfId="0" applyBorder="1" applyAlignment="1">
      <alignment horizontal="right" vertical="center"/>
    </xf>
    <xf numFmtId="0" fontId="0" fillId="0" borderId="24" xfId="0" applyBorder="1" applyAlignment="1">
      <alignment horizontal="right" vertical="center"/>
    </xf>
    <xf numFmtId="186" fontId="7" fillId="0" borderId="12" xfId="23" applyNumberFormat="1" applyFont="1" applyBorder="1" applyAlignment="1">
      <alignment horizontal="right" vertical="center"/>
      <protection/>
    </xf>
    <xf numFmtId="186" fontId="7" fillId="0" borderId="16" xfId="23" applyNumberFormat="1" applyFont="1" applyBorder="1" applyAlignment="1">
      <alignment horizontal="right" vertical="center"/>
      <protection/>
    </xf>
    <xf numFmtId="186" fontId="7" fillId="0" borderId="25" xfId="23" applyNumberFormat="1" applyFont="1" applyBorder="1" applyAlignment="1">
      <alignment horizontal="right" vertical="center"/>
      <protection/>
    </xf>
    <xf numFmtId="186" fontId="7" fillId="0" borderId="157" xfId="23" applyNumberFormat="1" applyFont="1" applyBorder="1" applyAlignment="1">
      <alignment horizontal="right" vertical="center"/>
      <protection/>
    </xf>
    <xf numFmtId="0" fontId="0" fillId="0" borderId="12" xfId="0" applyBorder="1" applyAlignment="1">
      <alignment horizontal="right" vertical="center"/>
    </xf>
    <xf numFmtId="0" fontId="0" fillId="0" borderId="100" xfId="0" applyBorder="1" applyAlignment="1">
      <alignment horizontal="right" vertical="center"/>
    </xf>
    <xf numFmtId="0" fontId="0" fillId="0" borderId="10" xfId="0" applyBorder="1" applyAlignment="1">
      <alignment horizontal="right" vertical="center"/>
    </xf>
    <xf numFmtId="38" fontId="7" fillId="0" borderId="13" xfId="17" applyFont="1" applyBorder="1" applyAlignment="1">
      <alignment horizontal="right" vertical="center"/>
    </xf>
    <xf numFmtId="38" fontId="7" fillId="0" borderId="126" xfId="17" applyFont="1" applyBorder="1" applyAlignment="1">
      <alignment horizontal="right" vertical="center"/>
    </xf>
    <xf numFmtId="38" fontId="7" fillId="0" borderId="78" xfId="17" applyFont="1" applyBorder="1" applyAlignment="1">
      <alignment horizontal="right" vertical="center"/>
    </xf>
    <xf numFmtId="38" fontId="7" fillId="0" borderId="81" xfId="17" applyFont="1" applyBorder="1" applyAlignment="1">
      <alignment horizontal="right" vertical="center"/>
    </xf>
    <xf numFmtId="38" fontId="7" fillId="0" borderId="15" xfId="17" applyFont="1" applyBorder="1" applyAlignment="1">
      <alignment horizontal="right" vertical="center"/>
    </xf>
    <xf numFmtId="186" fontId="7" fillId="0" borderId="38" xfId="23" applyNumberFormat="1" applyFont="1" applyBorder="1" applyAlignment="1">
      <alignment horizontal="right" vertical="center"/>
      <protection/>
    </xf>
    <xf numFmtId="186" fontId="7" fillId="0" borderId="2" xfId="23" applyNumberFormat="1" applyFont="1" applyBorder="1" applyAlignment="1">
      <alignment horizontal="right" vertical="center"/>
      <protection/>
    </xf>
    <xf numFmtId="3" fontId="7" fillId="0" borderId="26" xfId="23" applyNumberFormat="1" applyFont="1" applyBorder="1" applyAlignment="1">
      <alignment horizontal="center" vertical="center"/>
      <protection/>
    </xf>
    <xf numFmtId="0" fontId="7" fillId="0" borderId="4" xfId="23" applyFont="1" applyBorder="1" applyAlignment="1">
      <alignment horizontal="center" vertical="center"/>
      <protection/>
    </xf>
    <xf numFmtId="0" fontId="7" fillId="0" borderId="0" xfId="23" applyFont="1" applyBorder="1" applyAlignment="1">
      <alignment horizontal="center" vertical="center"/>
      <protection/>
    </xf>
    <xf numFmtId="0" fontId="7" fillId="0" borderId="1" xfId="23" applyFont="1" applyBorder="1" applyAlignment="1">
      <alignment horizontal="center" vertical="center"/>
      <protection/>
    </xf>
    <xf numFmtId="3" fontId="7" fillId="0" borderId="4" xfId="23" applyNumberFormat="1" applyFont="1" applyBorder="1" applyAlignment="1">
      <alignment horizontal="center" vertical="center"/>
      <protection/>
    </xf>
    <xf numFmtId="3" fontId="7" fillId="0" borderId="0" xfId="23" applyNumberFormat="1" applyFont="1" applyBorder="1" applyAlignment="1">
      <alignment horizontal="center" vertical="center"/>
      <protection/>
    </xf>
    <xf numFmtId="0" fontId="7" fillId="0" borderId="28" xfId="23" applyFont="1" applyBorder="1" applyAlignment="1">
      <alignment horizontal="center" vertical="center"/>
      <protection/>
    </xf>
    <xf numFmtId="0" fontId="7" fillId="0" borderId="38" xfId="23" applyFont="1" applyBorder="1" applyAlignment="1">
      <alignment horizontal="center" vertical="center"/>
      <protection/>
    </xf>
    <xf numFmtId="0" fontId="7" fillId="0" borderId="2" xfId="23" applyFont="1" applyBorder="1" applyAlignment="1">
      <alignment horizontal="center" vertical="center"/>
      <protection/>
    </xf>
    <xf numFmtId="0" fontId="7" fillId="0" borderId="16" xfId="23" applyFont="1" applyBorder="1" applyAlignment="1">
      <alignment horizontal="center" vertical="center"/>
      <protection/>
    </xf>
    <xf numFmtId="3" fontId="7" fillId="0" borderId="38" xfId="23" applyNumberFormat="1" applyFont="1" applyBorder="1" applyAlignment="1">
      <alignment horizontal="center" vertical="center"/>
      <protection/>
    </xf>
    <xf numFmtId="3" fontId="7" fillId="0" borderId="2" xfId="23" applyNumberFormat="1" applyFont="1" applyBorder="1" applyAlignment="1">
      <alignment horizontal="center" vertical="center"/>
      <protection/>
    </xf>
    <xf numFmtId="3" fontId="7" fillId="0" borderId="25" xfId="23" applyNumberFormat="1" applyFont="1" applyBorder="1" applyAlignment="1">
      <alignment horizontal="center" vertical="center"/>
      <protection/>
    </xf>
    <xf numFmtId="0" fontId="7" fillId="0" borderId="138" xfId="23" applyFont="1" applyBorder="1" applyAlignment="1">
      <alignment horizontal="center" vertical="center"/>
      <protection/>
    </xf>
    <xf numFmtId="0" fontId="7" fillId="0" borderId="27" xfId="23" applyFont="1" applyBorder="1" applyAlignment="1">
      <alignment horizontal="center" vertical="center"/>
      <protection/>
    </xf>
    <xf numFmtId="38" fontId="7" fillId="0" borderId="82" xfId="17" applyFont="1" applyBorder="1" applyAlignment="1">
      <alignment horizontal="right" vertical="center"/>
    </xf>
    <xf numFmtId="38" fontId="7" fillId="0" borderId="25" xfId="17" applyFont="1" applyBorder="1" applyAlignment="1">
      <alignment horizontal="right" vertical="center"/>
    </xf>
    <xf numFmtId="38" fontId="7" fillId="0" borderId="2" xfId="17" applyFont="1" applyBorder="1" applyAlignment="1">
      <alignment horizontal="right" vertical="center"/>
    </xf>
    <xf numFmtId="38" fontId="7" fillId="0" borderId="16" xfId="17" applyFont="1" applyBorder="1" applyAlignment="1">
      <alignment horizontal="right" vertical="center"/>
    </xf>
    <xf numFmtId="0" fontId="7" fillId="0" borderId="3" xfId="23" applyFont="1" applyBorder="1" applyAlignment="1">
      <alignment horizontal="distributed" vertical="center"/>
      <protection/>
    </xf>
    <xf numFmtId="0" fontId="5" fillId="0" borderId="1" xfId="23" applyFont="1" applyBorder="1" applyAlignment="1">
      <alignment horizontal="center" vertical="center"/>
      <protection/>
    </xf>
    <xf numFmtId="49" fontId="7" fillId="0" borderId="28" xfId="23" applyNumberFormat="1" applyFont="1" applyBorder="1" applyAlignment="1">
      <alignment horizontal="center" vertical="center"/>
      <protection/>
    </xf>
    <xf numFmtId="199" fontId="7" fillId="0" borderId="44" xfId="23" applyNumberFormat="1" applyFont="1" applyBorder="1" applyAlignment="1">
      <alignment horizontal="center" vertical="center" wrapText="1"/>
      <protection/>
    </xf>
    <xf numFmtId="199" fontId="7" fillId="0" borderId="44" xfId="23" applyNumberFormat="1" applyFont="1" applyBorder="1" applyAlignment="1">
      <alignment horizontal="center" vertical="center"/>
      <protection/>
    </xf>
    <xf numFmtId="199" fontId="7" fillId="0" borderId="47" xfId="23" applyNumberFormat="1" applyFont="1" applyBorder="1" applyAlignment="1">
      <alignment horizontal="center" vertical="center"/>
      <protection/>
    </xf>
    <xf numFmtId="38" fontId="7" fillId="0" borderId="158" xfId="17" applyFont="1" applyBorder="1" applyAlignment="1">
      <alignment horizontal="right" vertical="center"/>
    </xf>
    <xf numFmtId="38" fontId="7" fillId="0" borderId="155" xfId="17" applyFont="1" applyBorder="1" applyAlignment="1">
      <alignment horizontal="right" vertical="center"/>
    </xf>
    <xf numFmtId="38" fontId="7" fillId="0" borderId="156" xfId="17" applyFont="1" applyBorder="1" applyAlignment="1">
      <alignment horizontal="right" vertical="center"/>
    </xf>
    <xf numFmtId="38" fontId="7" fillId="0" borderId="92" xfId="17" applyFont="1" applyBorder="1" applyAlignment="1">
      <alignment horizontal="right" vertical="center"/>
    </xf>
    <xf numFmtId="38" fontId="7" fillId="0" borderId="93" xfId="17" applyFont="1" applyBorder="1" applyAlignment="1">
      <alignment horizontal="right" vertical="center"/>
    </xf>
    <xf numFmtId="38" fontId="7" fillId="0" borderId="79" xfId="17" applyFont="1" applyBorder="1" applyAlignment="1">
      <alignment horizontal="right" vertical="center"/>
    </xf>
    <xf numFmtId="38" fontId="7" fillId="0" borderId="95" xfId="17" applyFont="1" applyBorder="1" applyAlignment="1">
      <alignment horizontal="right" vertical="center"/>
    </xf>
    <xf numFmtId="38" fontId="7" fillId="0" borderId="38" xfId="17" applyFont="1" applyBorder="1" applyAlignment="1">
      <alignment horizontal="right" vertical="center"/>
    </xf>
    <xf numFmtId="0" fontId="7" fillId="0" borderId="0" xfId="23" applyFont="1" applyBorder="1" applyAlignment="1">
      <alignment horizontal="distributed" vertical="center"/>
      <protection/>
    </xf>
    <xf numFmtId="199" fontId="7" fillId="0" borderId="0" xfId="23" applyNumberFormat="1" applyFont="1" applyBorder="1" applyAlignment="1">
      <alignment horizontal="center" vertical="center"/>
      <protection/>
    </xf>
    <xf numFmtId="0" fontId="7" fillId="0" borderId="8" xfId="23" applyFont="1" applyBorder="1" applyAlignment="1">
      <alignment horizontal="left" indent="1"/>
      <protection/>
    </xf>
    <xf numFmtId="0" fontId="7" fillId="0" borderId="0" xfId="23" applyFont="1" applyBorder="1" applyAlignment="1">
      <alignment horizontal="left" indent="1"/>
      <protection/>
    </xf>
    <xf numFmtId="49" fontId="7" fillId="0" borderId="0" xfId="23" applyNumberFormat="1" applyFont="1" applyBorder="1" applyAlignment="1">
      <alignment horizontal="center" vertical="center"/>
      <protection/>
    </xf>
    <xf numFmtId="0" fontId="5" fillId="0" borderId="0" xfId="23" applyFont="1" applyBorder="1" applyAlignment="1">
      <alignment horizontal="center" vertical="center"/>
      <protection/>
    </xf>
    <xf numFmtId="0" fontId="7" fillId="0" borderId="93" xfId="23" applyFont="1" applyBorder="1" applyAlignment="1">
      <alignment horizontal="distributed" vertical="center"/>
      <protection/>
    </xf>
    <xf numFmtId="49" fontId="7" fillId="0" borderId="159" xfId="23" applyNumberFormat="1" applyFont="1" applyBorder="1" applyAlignment="1">
      <alignment horizontal="center" vertical="center"/>
      <protection/>
    </xf>
    <xf numFmtId="0" fontId="6" fillId="0" borderId="0" xfId="23" applyFont="1" applyBorder="1" applyAlignment="1">
      <alignment horizontal="left" indent="1"/>
      <protection/>
    </xf>
    <xf numFmtId="0" fontId="7" fillId="0" borderId="60" xfId="23" applyFont="1" applyBorder="1" applyAlignment="1">
      <alignment horizontal="distributed" vertical="center"/>
      <protection/>
    </xf>
    <xf numFmtId="0" fontId="7" fillId="0" borderId="86" xfId="23" applyFont="1" applyBorder="1" applyAlignment="1">
      <alignment horizontal="distributed" vertical="center"/>
      <protection/>
    </xf>
    <xf numFmtId="0" fontId="7" fillId="0" borderId="2" xfId="23" applyFont="1" applyBorder="1" applyAlignment="1">
      <alignment horizontal="distributed" vertical="center"/>
      <protection/>
    </xf>
    <xf numFmtId="0" fontId="7" fillId="0" borderId="64" xfId="23" applyFont="1" applyBorder="1" applyAlignment="1">
      <alignment horizontal="distributed" vertical="center"/>
      <protection/>
    </xf>
    <xf numFmtId="0" fontId="7" fillId="0" borderId="160" xfId="23" applyFont="1" applyBorder="1" applyAlignment="1">
      <alignment horizontal="distributed" vertical="center"/>
      <protection/>
    </xf>
    <xf numFmtId="0" fontId="7" fillId="0" borderId="122" xfId="23" applyFont="1" applyBorder="1" applyAlignment="1">
      <alignment horizontal="distributed" vertical="center"/>
      <protection/>
    </xf>
    <xf numFmtId="0" fontId="7" fillId="0" borderId="15" xfId="23" applyFont="1" applyBorder="1" applyAlignment="1">
      <alignment horizontal="distributed" vertical="center" wrapText="1"/>
      <protection/>
    </xf>
    <xf numFmtId="0" fontId="7" fillId="0" borderId="11" xfId="23" applyFont="1" applyBorder="1" applyAlignment="1">
      <alignment horizontal="distributed" vertical="center"/>
      <protection/>
    </xf>
    <xf numFmtId="0" fontId="7" fillId="0" borderId="161" xfId="23" applyFont="1" applyBorder="1" applyAlignment="1">
      <alignment horizontal="distributed" vertical="center"/>
      <protection/>
    </xf>
    <xf numFmtId="0" fontId="8" fillId="0" borderId="0" xfId="23" applyFont="1" applyBorder="1" applyAlignment="1">
      <alignment horizontal="center" vertical="center"/>
      <protection/>
    </xf>
    <xf numFmtId="0" fontId="7" fillId="0" borderId="162" xfId="23" applyFont="1" applyBorder="1" applyAlignment="1">
      <alignment horizontal="distributed" vertical="center"/>
      <protection/>
    </xf>
    <xf numFmtId="0" fontId="7" fillId="0" borderId="12" xfId="23" applyFont="1" applyBorder="1" applyAlignment="1">
      <alignment horizontal="distributed" vertical="center"/>
      <protection/>
    </xf>
    <xf numFmtId="0" fontId="7" fillId="0" borderId="0" xfId="23" applyFont="1" applyBorder="1" applyAlignment="1">
      <alignment horizontal="distributed" vertical="center"/>
      <protection/>
    </xf>
    <xf numFmtId="49" fontId="7" fillId="0" borderId="27" xfId="23" applyNumberFormat="1" applyFont="1" applyBorder="1" applyAlignment="1">
      <alignment horizontal="center" vertical="center"/>
      <protection/>
    </xf>
    <xf numFmtId="49" fontId="7" fillId="0" borderId="33" xfId="23" applyNumberFormat="1" applyFont="1" applyBorder="1" applyAlignment="1">
      <alignment horizontal="center" vertical="center"/>
      <protection/>
    </xf>
    <xf numFmtId="0" fontId="7" fillId="0" borderId="44" xfId="23" applyFont="1" applyBorder="1" applyAlignment="1">
      <alignment horizontal="distributed" vertical="center" wrapText="1"/>
      <protection/>
    </xf>
    <xf numFmtId="0" fontId="7" fillId="0" borderId="44" xfId="23" applyFont="1" applyBorder="1" applyAlignment="1">
      <alignment horizontal="distributed" vertical="center"/>
      <protection/>
    </xf>
    <xf numFmtId="0" fontId="7" fillId="0" borderId="47" xfId="23" applyFont="1" applyBorder="1" applyAlignment="1">
      <alignment horizontal="distributed" vertical="center"/>
      <protection/>
    </xf>
    <xf numFmtId="199" fontId="7" fillId="0" borderId="15" xfId="23" applyNumberFormat="1" applyFont="1" applyBorder="1" applyAlignment="1">
      <alignment horizontal="center" vertical="center" wrapText="1"/>
      <protection/>
    </xf>
    <xf numFmtId="199" fontId="7" fillId="0" borderId="11" xfId="23" applyNumberFormat="1" applyFont="1" applyBorder="1" applyAlignment="1">
      <alignment horizontal="center" vertical="center"/>
      <protection/>
    </xf>
    <xf numFmtId="0" fontId="7" fillId="0" borderId="31" xfId="23" applyFont="1" applyBorder="1" applyAlignment="1">
      <alignment horizontal="distributed" vertical="center" wrapText="1"/>
      <protection/>
    </xf>
    <xf numFmtId="0" fontId="7" fillId="0" borderId="31" xfId="23" applyFont="1" applyBorder="1" applyAlignment="1">
      <alignment horizontal="distributed" vertical="center"/>
      <protection/>
    </xf>
    <xf numFmtId="0" fontId="7" fillId="0" borderId="32" xfId="23" applyFont="1" applyBorder="1" applyAlignment="1">
      <alignment horizontal="distributed" vertical="center"/>
      <protection/>
    </xf>
    <xf numFmtId="49" fontId="7" fillId="0" borderId="138" xfId="23" applyNumberFormat="1" applyFont="1" applyBorder="1" applyAlignment="1">
      <alignment horizontal="center" vertical="center"/>
      <protection/>
    </xf>
    <xf numFmtId="199" fontId="7" fillId="0" borderId="161" xfId="23" applyNumberFormat="1" applyFont="1" applyBorder="1" applyAlignment="1">
      <alignment horizontal="center" vertical="center"/>
      <protection/>
    </xf>
    <xf numFmtId="0" fontId="0" fillId="0" borderId="5" xfId="0" applyBorder="1" applyAlignment="1">
      <alignment horizontal="right" vertical="center"/>
    </xf>
    <xf numFmtId="0" fontId="0" fillId="0" borderId="12" xfId="0" applyBorder="1" applyAlignment="1">
      <alignment vertical="center"/>
    </xf>
    <xf numFmtId="0" fontId="0" fillId="0" borderId="14" xfId="0" applyBorder="1" applyAlignment="1">
      <alignment vertical="center"/>
    </xf>
    <xf numFmtId="0" fontId="0" fillId="0" borderId="10" xfId="0" applyBorder="1" applyAlignment="1">
      <alignment vertical="center"/>
    </xf>
    <xf numFmtId="0" fontId="0" fillId="0" borderId="7" xfId="0" applyBorder="1" applyAlignment="1">
      <alignment vertical="center"/>
    </xf>
    <xf numFmtId="0" fontId="0" fillId="0" borderId="5" xfId="0" applyBorder="1" applyAlignment="1">
      <alignment vertical="center"/>
    </xf>
    <xf numFmtId="0" fontId="7" fillId="0" borderId="140" xfId="23" applyFont="1" applyBorder="1" applyAlignment="1">
      <alignment horizontal="center" vertical="center"/>
      <protection/>
    </xf>
    <xf numFmtId="0" fontId="7" fillId="0" borderId="8" xfId="23" applyFont="1" applyBorder="1" applyAlignment="1">
      <alignment horizontal="center" vertical="center"/>
      <protection/>
    </xf>
    <xf numFmtId="0" fontId="7" fillId="0" borderId="18" xfId="23" applyFont="1" applyBorder="1" applyAlignment="1">
      <alignment horizontal="center" vertical="center"/>
      <protection/>
    </xf>
    <xf numFmtId="0" fontId="7" fillId="0" borderId="163" xfId="23" applyFont="1" applyBorder="1" applyAlignment="1">
      <alignment horizontal="center" vertical="center"/>
      <protection/>
    </xf>
    <xf numFmtId="0" fontId="7" fillId="0" borderId="164" xfId="23" applyFont="1" applyBorder="1" applyAlignment="1">
      <alignment horizontal="center" vertical="center"/>
      <protection/>
    </xf>
    <xf numFmtId="0" fontId="7" fillId="0" borderId="136" xfId="23" applyFont="1" applyBorder="1" applyAlignment="1">
      <alignment horizontal="center" vertical="center"/>
      <protection/>
    </xf>
    <xf numFmtId="38" fontId="7" fillId="0" borderId="157" xfId="17" applyFont="1" applyBorder="1" applyAlignment="1">
      <alignment horizontal="right" vertical="center"/>
    </xf>
    <xf numFmtId="38" fontId="7" fillId="0" borderId="12" xfId="17" applyFont="1" applyBorder="1" applyAlignment="1">
      <alignment horizontal="right" vertical="center"/>
    </xf>
    <xf numFmtId="38" fontId="7" fillId="0" borderId="14" xfId="17" applyFont="1" applyBorder="1" applyAlignment="1">
      <alignment horizontal="right" vertical="center"/>
    </xf>
    <xf numFmtId="0" fontId="7" fillId="0" borderId="0" xfId="23" applyFont="1" applyBorder="1" applyAlignment="1">
      <alignment horizontal="left"/>
      <protection/>
    </xf>
    <xf numFmtId="186" fontId="7" fillId="0" borderId="39" xfId="23" applyNumberFormat="1" applyFont="1" applyBorder="1" applyAlignment="1">
      <alignment horizontal="right" vertical="center"/>
      <protection/>
    </xf>
    <xf numFmtId="186" fontId="7" fillId="0" borderId="19" xfId="23" applyNumberFormat="1" applyFont="1" applyBorder="1" applyAlignment="1">
      <alignment horizontal="right" vertical="center"/>
      <protection/>
    </xf>
    <xf numFmtId="186" fontId="7" fillId="0" borderId="31" xfId="23" applyNumberFormat="1" applyFont="1" applyBorder="1" applyAlignment="1">
      <alignment horizontal="right" vertical="center"/>
      <protection/>
    </xf>
    <xf numFmtId="186" fontId="7" fillId="0" borderId="20" xfId="23" applyNumberFormat="1" applyFont="1" applyBorder="1" applyAlignment="1">
      <alignment horizontal="right" vertical="center"/>
      <protection/>
    </xf>
    <xf numFmtId="186" fontId="7" fillId="0" borderId="84" xfId="23" applyNumberFormat="1" applyFont="1" applyBorder="1" applyAlignment="1">
      <alignment horizontal="center" vertical="top" wrapText="1"/>
      <protection/>
    </xf>
    <xf numFmtId="186" fontId="7" fillId="0" borderId="19" xfId="23" applyNumberFormat="1" applyFont="1" applyBorder="1" applyAlignment="1">
      <alignment horizontal="center" vertical="top" wrapText="1"/>
      <protection/>
    </xf>
    <xf numFmtId="186" fontId="7" fillId="0" borderId="31" xfId="23" applyNumberFormat="1" applyFont="1" applyBorder="1" applyAlignment="1">
      <alignment horizontal="center" vertical="top" wrapText="1"/>
      <protection/>
    </xf>
    <xf numFmtId="186" fontId="7" fillId="0" borderId="41" xfId="23" applyNumberFormat="1" applyFont="1" applyBorder="1" applyAlignment="1">
      <alignment horizontal="right" vertical="center"/>
      <protection/>
    </xf>
    <xf numFmtId="186" fontId="7" fillId="0" borderId="3" xfId="23" applyNumberFormat="1" applyFont="1" applyBorder="1" applyAlignment="1">
      <alignment horizontal="right" vertical="center"/>
      <protection/>
    </xf>
    <xf numFmtId="186" fontId="7" fillId="0" borderId="17" xfId="23" applyNumberFormat="1" applyFont="1" applyBorder="1" applyAlignment="1">
      <alignment horizontal="right" vertical="center"/>
      <protection/>
    </xf>
    <xf numFmtId="0" fontId="0" fillId="0" borderId="14" xfId="0" applyBorder="1" applyAlignment="1">
      <alignment horizontal="right" vertical="center"/>
    </xf>
    <xf numFmtId="0" fontId="7" fillId="0" borderId="92" xfId="23" applyFont="1" applyBorder="1" applyAlignment="1">
      <alignment horizontal="center" vertical="center"/>
      <protection/>
    </xf>
    <xf numFmtId="0" fontId="7" fillId="0" borderId="93" xfId="23" applyFont="1" applyBorder="1" applyAlignment="1">
      <alignment horizontal="center" vertical="center"/>
      <protection/>
    </xf>
    <xf numFmtId="0" fontId="7" fillId="0" borderId="79" xfId="23" applyFont="1" applyBorder="1" applyAlignment="1">
      <alignment horizontal="center" vertical="center"/>
      <protection/>
    </xf>
    <xf numFmtId="0" fontId="7" fillId="0" borderId="16" xfId="23" applyFont="1" applyBorder="1" applyAlignment="1">
      <alignment horizontal="distributed" vertical="center"/>
      <protection/>
    </xf>
    <xf numFmtId="0" fontId="7" fillId="0" borderId="67" xfId="23" applyFont="1" applyBorder="1" applyAlignment="1">
      <alignment horizontal="distributed" vertical="center"/>
      <protection/>
    </xf>
    <xf numFmtId="0" fontId="7" fillId="0" borderId="7" xfId="23" applyFont="1" applyBorder="1" applyAlignment="1">
      <alignment horizontal="distributed" vertical="center"/>
      <protection/>
    </xf>
    <xf numFmtId="0" fontId="7" fillId="0" borderId="5" xfId="23" applyFont="1" applyBorder="1" applyAlignment="1">
      <alignment horizontal="distributed" vertical="center"/>
      <protection/>
    </xf>
    <xf numFmtId="0" fontId="7" fillId="0" borderId="3" xfId="23" applyFont="1" applyBorder="1" applyAlignment="1">
      <alignment horizontal="right" vertical="top"/>
      <protection/>
    </xf>
    <xf numFmtId="0" fontId="7" fillId="0" borderId="14" xfId="23" applyFont="1" applyBorder="1" applyAlignment="1">
      <alignment horizontal="distributed" vertical="center"/>
      <protection/>
    </xf>
    <xf numFmtId="3" fontId="7" fillId="0" borderId="16" xfId="23" applyNumberFormat="1" applyFont="1" applyBorder="1" applyAlignment="1">
      <alignment horizontal="center" vertical="center"/>
      <protection/>
    </xf>
    <xf numFmtId="0" fontId="7" fillId="0" borderId="157" xfId="23" applyFont="1" applyBorder="1" applyAlignment="1">
      <alignment horizontal="center" vertical="center"/>
      <protection/>
    </xf>
    <xf numFmtId="0" fontId="7" fillId="0" borderId="12" xfId="23" applyFont="1" applyBorder="1" applyAlignment="1">
      <alignment horizontal="center" vertical="center"/>
      <protection/>
    </xf>
    <xf numFmtId="0" fontId="7" fillId="0" borderId="14" xfId="23" applyFont="1" applyBorder="1" applyAlignment="1">
      <alignment horizontal="center" vertical="center"/>
      <protection/>
    </xf>
    <xf numFmtId="0" fontId="7" fillId="0" borderId="90" xfId="23" applyFont="1" applyBorder="1" applyAlignment="1">
      <alignment horizontal="distributed" vertical="center"/>
      <protection/>
    </xf>
    <xf numFmtId="0" fontId="7" fillId="0" borderId="17" xfId="23" applyFont="1" applyBorder="1" applyAlignment="1">
      <alignment horizontal="distributed" vertical="center"/>
      <protection/>
    </xf>
    <xf numFmtId="0" fontId="7" fillId="0" borderId="33" xfId="23" applyFont="1" applyBorder="1" applyAlignment="1">
      <alignment horizontal="center" vertical="center"/>
      <protection/>
    </xf>
    <xf numFmtId="0" fontId="7" fillId="0" borderId="66" xfId="23" applyFont="1" applyBorder="1" applyAlignment="1">
      <alignment horizontal="right" vertical="center"/>
      <protection/>
    </xf>
    <xf numFmtId="0" fontId="7" fillId="0" borderId="8" xfId="23" applyFont="1" applyBorder="1" applyAlignment="1">
      <alignment horizontal="right" vertical="center"/>
      <protection/>
    </xf>
    <xf numFmtId="0" fontId="7" fillId="0" borderId="9" xfId="23" applyFont="1" applyBorder="1" applyAlignment="1">
      <alignment horizontal="right" vertical="center"/>
      <protection/>
    </xf>
    <xf numFmtId="0" fontId="7" fillId="0" borderId="63" xfId="23" applyFont="1" applyBorder="1" applyAlignment="1">
      <alignment horizontal="left" vertical="center"/>
      <protection/>
    </xf>
    <xf numFmtId="0" fontId="7" fillId="0" borderId="0" xfId="23" applyFont="1" applyBorder="1" applyAlignment="1">
      <alignment horizontal="left" vertical="center"/>
      <protection/>
    </xf>
    <xf numFmtId="0" fontId="7" fillId="0" borderId="1" xfId="23" applyFont="1" applyBorder="1" applyAlignment="1">
      <alignment horizontal="left" vertical="center"/>
      <protection/>
    </xf>
    <xf numFmtId="3" fontId="7" fillId="0" borderId="1" xfId="23" applyNumberFormat="1" applyFont="1" applyBorder="1" applyAlignment="1">
      <alignment horizontal="center" vertical="center"/>
      <protection/>
    </xf>
    <xf numFmtId="186" fontId="7" fillId="0" borderId="30" xfId="23" applyNumberFormat="1" applyFont="1" applyBorder="1" applyAlignment="1">
      <alignment horizontal="right" vertical="center"/>
      <protection/>
    </xf>
    <xf numFmtId="0" fontId="7" fillId="0" borderId="9" xfId="23" applyFont="1" applyBorder="1" applyAlignment="1">
      <alignment horizontal="center" vertical="center"/>
      <protection/>
    </xf>
    <xf numFmtId="0" fontId="7" fillId="0" borderId="165" xfId="23" applyFont="1" applyBorder="1" applyAlignment="1">
      <alignment horizontal="center" vertical="center"/>
      <protection/>
    </xf>
    <xf numFmtId="0" fontId="8" fillId="0" borderId="0" xfId="23" applyFont="1" applyBorder="1" applyAlignment="1">
      <alignment horizontal="center"/>
      <protection/>
    </xf>
    <xf numFmtId="0" fontId="7" fillId="0" borderId="158" xfId="23" applyFont="1" applyBorder="1" applyAlignment="1">
      <alignment horizontal="center" vertical="center"/>
      <protection/>
    </xf>
    <xf numFmtId="0" fontId="7" fillId="0" borderId="155" xfId="23" applyFont="1" applyBorder="1" applyAlignment="1">
      <alignment horizontal="center" vertical="center"/>
      <protection/>
    </xf>
    <xf numFmtId="0" fontId="7" fillId="0" borderId="82" xfId="23" applyFont="1" applyBorder="1" applyAlignment="1">
      <alignment horizontal="center" vertical="center"/>
      <protection/>
    </xf>
    <xf numFmtId="0" fontId="5" fillId="0" borderId="0" xfId="23" applyFont="1" applyBorder="1" applyAlignment="1">
      <alignment horizontal="center"/>
      <protection/>
    </xf>
    <xf numFmtId="0" fontId="7" fillId="0" borderId="3" xfId="23" applyFont="1" applyBorder="1" applyAlignment="1">
      <alignment horizontal="right"/>
      <protection/>
    </xf>
    <xf numFmtId="186" fontId="7" fillId="0" borderId="86" xfId="23" applyNumberFormat="1" applyFont="1" applyBorder="1" applyAlignment="1">
      <alignment horizontal="center" vertical="center"/>
      <protection/>
    </xf>
    <xf numFmtId="0" fontId="0" fillId="0" borderId="2" xfId="0" applyBorder="1" applyAlignment="1">
      <alignment horizontal="center" vertical="center"/>
    </xf>
    <xf numFmtId="0" fontId="0" fillId="0" borderId="16" xfId="0" applyBorder="1" applyAlignment="1">
      <alignment horizontal="center" vertical="center"/>
    </xf>
    <xf numFmtId="0" fontId="0" fillId="0" borderId="63"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186" fontId="7" fillId="0" borderId="55" xfId="23" applyNumberFormat="1" applyFont="1" applyBorder="1" applyAlignment="1">
      <alignment horizontal="center" vertical="center"/>
      <protection/>
    </xf>
    <xf numFmtId="186" fontId="7" fillId="0" borderId="57" xfId="23" applyNumberFormat="1" applyFont="1" applyBorder="1" applyAlignment="1">
      <alignment horizontal="center" vertical="center"/>
      <protection/>
    </xf>
    <xf numFmtId="186" fontId="7" fillId="0" borderId="35" xfId="23" applyNumberFormat="1" applyFont="1" applyBorder="1" applyAlignment="1">
      <alignment horizontal="center" vertical="center"/>
      <protection/>
    </xf>
    <xf numFmtId="0" fontId="7" fillId="0" borderId="166" xfId="23" applyFont="1" applyBorder="1" applyAlignment="1">
      <alignment horizontal="left"/>
      <protection/>
    </xf>
    <xf numFmtId="0" fontId="7" fillId="0" borderId="164" xfId="23" applyFont="1" applyBorder="1" applyAlignment="1">
      <alignment horizontal="left"/>
      <protection/>
    </xf>
    <xf numFmtId="0" fontId="7" fillId="0" borderId="165" xfId="23" applyFont="1" applyBorder="1" applyAlignment="1">
      <alignment horizontal="left"/>
      <protection/>
    </xf>
    <xf numFmtId="186" fontId="7" fillId="0" borderId="63" xfId="23" applyNumberFormat="1" applyFont="1" applyBorder="1" applyAlignment="1">
      <alignment horizontal="center" vertical="center"/>
      <protection/>
    </xf>
    <xf numFmtId="0" fontId="0" fillId="0" borderId="0" xfId="0" applyAlignment="1">
      <alignment vertical="center"/>
    </xf>
    <xf numFmtId="0" fontId="0" fillId="0" borderId="1" xfId="0" applyBorder="1" applyAlignment="1">
      <alignment vertical="center"/>
    </xf>
    <xf numFmtId="0" fontId="0" fillId="0" borderId="67" xfId="0" applyBorder="1" applyAlignment="1">
      <alignment vertical="center"/>
    </xf>
    <xf numFmtId="0" fontId="0" fillId="0" borderId="7" xfId="0" applyBorder="1" applyAlignment="1">
      <alignment vertical="center"/>
    </xf>
    <xf numFmtId="0" fontId="0" fillId="0" borderId="5" xfId="0" applyBorder="1" applyAlignment="1">
      <alignment vertical="center"/>
    </xf>
    <xf numFmtId="186" fontId="7" fillId="0" borderId="86" xfId="23" applyNumberFormat="1" applyFont="1" applyBorder="1" applyAlignment="1">
      <alignment horizontal="center" vertical="top" wrapText="1"/>
      <protection/>
    </xf>
    <xf numFmtId="186" fontId="7" fillId="0" borderId="2" xfId="23" applyNumberFormat="1" applyFont="1" applyBorder="1" applyAlignment="1">
      <alignment horizontal="center" vertical="top" wrapText="1"/>
      <protection/>
    </xf>
    <xf numFmtId="186" fontId="7" fillId="0" borderId="16" xfId="23" applyNumberFormat="1" applyFont="1" applyBorder="1" applyAlignment="1">
      <alignment horizontal="center" vertical="top" wrapText="1"/>
      <protection/>
    </xf>
    <xf numFmtId="0" fontId="7" fillId="0" borderId="8" xfId="22" applyFont="1" applyBorder="1" applyAlignment="1">
      <alignment horizontal="left" indent="1"/>
      <protection/>
    </xf>
    <xf numFmtId="0" fontId="7" fillId="0" borderId="0" xfId="22" applyFont="1" applyBorder="1" applyAlignment="1">
      <alignment horizontal="left" indent="1"/>
      <protection/>
    </xf>
    <xf numFmtId="0" fontId="7" fillId="0" borderId="52" xfId="22" applyFont="1" applyBorder="1" applyAlignment="1">
      <alignment horizontal="center" vertical="center"/>
      <protection/>
    </xf>
    <xf numFmtId="0" fontId="7" fillId="0" borderId="143" xfId="22" applyFont="1" applyBorder="1" applyAlignment="1">
      <alignment horizontal="center" vertical="center"/>
      <protection/>
    </xf>
    <xf numFmtId="0" fontId="7" fillId="0" borderId="167" xfId="22" applyFont="1" applyBorder="1" applyAlignment="1">
      <alignment horizontal="center" vertical="center"/>
      <protection/>
    </xf>
    <xf numFmtId="0" fontId="6" fillId="0" borderId="143" xfId="22" applyFont="1" applyBorder="1" applyAlignment="1">
      <alignment horizontal="center" vertical="center"/>
      <protection/>
    </xf>
    <xf numFmtId="0" fontId="6" fillId="0" borderId="51" xfId="22" applyFont="1" applyBorder="1" applyAlignment="1">
      <alignment horizontal="center" vertical="center"/>
      <protection/>
    </xf>
    <xf numFmtId="0" fontId="7" fillId="0" borderId="51" xfId="22" applyFont="1" applyBorder="1" applyAlignment="1">
      <alignment horizontal="center" vertical="center"/>
      <protection/>
    </xf>
    <xf numFmtId="0" fontId="7" fillId="0" borderId="146" xfId="22" applyFont="1" applyBorder="1" applyAlignment="1">
      <alignment horizontal="center" vertical="center"/>
      <protection/>
    </xf>
    <xf numFmtId="0" fontId="7" fillId="0" borderId="0" xfId="22" applyFont="1" applyAlignment="1">
      <alignment horizontal="left" indent="1"/>
      <protection/>
    </xf>
    <xf numFmtId="0" fontId="5" fillId="0" borderId="0" xfId="22" applyFont="1" applyBorder="1" applyAlignment="1">
      <alignment horizontal="center" vertical="center"/>
      <protection/>
    </xf>
    <xf numFmtId="0" fontId="7" fillId="0" borderId="138" xfId="22" applyFont="1" applyBorder="1" applyAlignment="1">
      <alignment horizontal="distributed" vertical="center"/>
      <protection/>
    </xf>
    <xf numFmtId="0" fontId="7" fillId="0" borderId="27" xfId="22" applyFont="1" applyBorder="1" applyAlignment="1">
      <alignment horizontal="distributed" vertical="center"/>
      <protection/>
    </xf>
    <xf numFmtId="0" fontId="7" fillId="0" borderId="28" xfId="22" applyFont="1" applyBorder="1" applyAlignment="1">
      <alignment horizontal="distributed" vertical="center"/>
      <protection/>
    </xf>
    <xf numFmtId="0" fontId="7" fillId="0" borderId="147" xfId="22" applyFont="1" applyBorder="1" applyAlignment="1">
      <alignment horizontal="center" vertical="distributed" textRotation="255"/>
      <protection/>
    </xf>
    <xf numFmtId="0" fontId="7" fillId="0" borderId="143" xfId="22" applyFont="1" applyBorder="1" applyAlignment="1">
      <alignment horizontal="center" vertical="distributed" textRotation="255"/>
      <protection/>
    </xf>
    <xf numFmtId="0" fontId="7" fillId="0" borderId="97" xfId="22" applyFont="1" applyBorder="1" applyAlignment="1">
      <alignment horizontal="center" vertical="center" wrapText="1"/>
      <protection/>
    </xf>
    <xf numFmtId="0" fontId="7" fillId="0" borderId="11" xfId="22" applyFont="1" applyBorder="1" applyAlignment="1">
      <alignment horizontal="center" vertical="center"/>
      <protection/>
    </xf>
    <xf numFmtId="0" fontId="7" fillId="0" borderId="15" xfId="22" applyFont="1" applyBorder="1" applyAlignment="1">
      <alignment horizontal="left" vertical="center" wrapText="1"/>
      <protection/>
    </xf>
    <xf numFmtId="0" fontId="7" fillId="0" borderId="161" xfId="22" applyFont="1" applyBorder="1" applyAlignment="1">
      <alignment horizontal="left" vertical="center"/>
      <protection/>
    </xf>
    <xf numFmtId="0" fontId="7" fillId="0" borderId="15" xfId="22" applyFont="1" applyBorder="1" applyAlignment="1">
      <alignment horizontal="center" vertical="center" wrapText="1"/>
      <protection/>
    </xf>
    <xf numFmtId="0" fontId="7" fillId="0" borderId="63" xfId="23" applyFont="1" applyBorder="1" applyAlignment="1">
      <alignment horizontal="center" vertical="center"/>
      <protection/>
    </xf>
    <xf numFmtId="0" fontId="7" fillId="0" borderId="86" xfId="23" applyFont="1" applyBorder="1" applyAlignment="1">
      <alignment horizontal="center" vertical="center"/>
      <protection/>
    </xf>
    <xf numFmtId="0" fontId="7" fillId="0" borderId="67" xfId="23" applyFont="1" applyBorder="1" applyAlignment="1">
      <alignment horizontal="center" vertical="center"/>
      <protection/>
    </xf>
    <xf numFmtId="0" fontId="7" fillId="0" borderId="5" xfId="23" applyFont="1" applyBorder="1" applyAlignment="1">
      <alignment horizontal="center" vertical="center"/>
      <protection/>
    </xf>
    <xf numFmtId="0" fontId="7" fillId="0" borderId="90" xfId="23" applyFont="1" applyBorder="1" applyAlignment="1">
      <alignment horizontal="center" vertical="center"/>
      <protection/>
    </xf>
    <xf numFmtId="0" fontId="7" fillId="0" borderId="17" xfId="23" applyFont="1" applyBorder="1" applyAlignment="1">
      <alignment horizontal="center" vertical="center"/>
      <protection/>
    </xf>
    <xf numFmtId="0" fontId="7" fillId="0" borderId="63" xfId="23" applyFont="1" applyBorder="1" applyAlignment="1">
      <alignment textRotation="255"/>
      <protection/>
    </xf>
    <xf numFmtId="0" fontId="7" fillId="0" borderId="140" xfId="23" applyFont="1" applyBorder="1" applyAlignment="1">
      <alignment horizontal="distributed" vertical="center"/>
      <protection/>
    </xf>
    <xf numFmtId="0" fontId="7" fillId="0" borderId="4" xfId="23" applyFont="1" applyBorder="1" applyAlignment="1">
      <alignment horizontal="distributed" vertical="center"/>
      <protection/>
    </xf>
    <xf numFmtId="0" fontId="7" fillId="0" borderId="39" xfId="23" applyFont="1" applyBorder="1" applyAlignment="1">
      <alignment horizontal="distributed" vertical="center"/>
      <protection/>
    </xf>
    <xf numFmtId="0" fontId="7" fillId="0" borderId="19" xfId="23" applyFont="1" applyBorder="1" applyAlignment="1">
      <alignment horizontal="distributed" vertical="center"/>
      <protection/>
    </xf>
    <xf numFmtId="0" fontId="7" fillId="0" borderId="20" xfId="23" applyFont="1" applyBorder="1" applyAlignment="1">
      <alignment horizontal="distributed" vertical="center"/>
      <protection/>
    </xf>
    <xf numFmtId="0" fontId="7" fillId="0" borderId="39" xfId="23" applyFont="1" applyBorder="1" applyAlignment="1">
      <alignment horizontal="center" vertical="center"/>
      <protection/>
    </xf>
    <xf numFmtId="0" fontId="7" fillId="0" borderId="31" xfId="23" applyFont="1" applyBorder="1" applyAlignment="1">
      <alignment horizontal="center" vertical="center"/>
      <protection/>
    </xf>
    <xf numFmtId="0" fontId="7" fillId="0" borderId="162" xfId="23" applyFont="1" applyBorder="1" applyAlignment="1">
      <alignment horizontal="center" vertical="center"/>
      <protection/>
    </xf>
    <xf numFmtId="0" fontId="8" fillId="0" borderId="0" xfId="24" applyFont="1" applyBorder="1" applyAlignment="1">
      <alignment horizontal="center" vertical="center"/>
      <protection/>
    </xf>
    <xf numFmtId="0" fontId="5" fillId="0" borderId="0" xfId="24" applyFont="1" applyBorder="1" applyAlignment="1">
      <alignment horizontal="center"/>
      <protection/>
    </xf>
    <xf numFmtId="0" fontId="7" fillId="0" borderId="8" xfId="24" applyFont="1" applyBorder="1" applyAlignment="1">
      <alignment horizontal="right" vertical="center"/>
      <protection/>
    </xf>
    <xf numFmtId="0" fontId="7" fillId="0" borderId="168" xfId="24" applyFont="1" applyBorder="1" applyAlignment="1">
      <alignment horizontal="distributed" vertical="center"/>
      <protection/>
    </xf>
    <xf numFmtId="0" fontId="7" fillId="0" borderId="29" xfId="24" applyFont="1" applyBorder="1" applyAlignment="1">
      <alignment horizontal="distributed" vertical="center"/>
      <protection/>
    </xf>
    <xf numFmtId="0" fontId="7" fillId="0" borderId="147" xfId="24" applyFont="1" applyBorder="1" applyAlignment="1">
      <alignment horizontal="center" vertical="center"/>
      <protection/>
    </xf>
    <xf numFmtId="0" fontId="0" fillId="0" borderId="146" xfId="0" applyBorder="1" applyAlignment="1">
      <alignment horizontal="center" vertical="center"/>
    </xf>
    <xf numFmtId="0" fontId="7" fillId="0" borderId="97" xfId="24" applyFont="1" applyBorder="1" applyAlignment="1">
      <alignment horizontal="center" vertical="center"/>
      <protection/>
    </xf>
    <xf numFmtId="0" fontId="7" fillId="0" borderId="42" xfId="24" applyFont="1" applyBorder="1" applyAlignment="1">
      <alignment horizontal="center" vertical="center"/>
      <protection/>
    </xf>
    <xf numFmtId="0" fontId="7" fillId="0" borderId="0" xfId="24" applyFont="1" applyBorder="1" applyAlignment="1">
      <alignment horizontal="left" indent="1"/>
      <protection/>
    </xf>
    <xf numFmtId="0" fontId="7" fillId="0" borderId="168" xfId="23" applyFont="1" applyBorder="1" applyAlignment="1">
      <alignment horizontal="distributed" vertical="center"/>
      <protection/>
    </xf>
    <xf numFmtId="0" fontId="7" fillId="0" borderId="29" xfId="23" applyFont="1" applyBorder="1" applyAlignment="1">
      <alignment horizontal="distributed" vertical="center"/>
      <protection/>
    </xf>
    <xf numFmtId="0" fontId="7" fillId="0" borderId="168" xfId="24" applyFont="1" applyBorder="1" applyAlignment="1">
      <alignment horizontal="center" vertical="center" shrinkToFit="1"/>
      <protection/>
    </xf>
    <xf numFmtId="0" fontId="7" fillId="0" borderId="29" xfId="24" applyFont="1" applyBorder="1" applyAlignment="1">
      <alignment horizontal="center" vertical="center" shrinkToFit="1"/>
      <protection/>
    </xf>
    <xf numFmtId="0" fontId="7" fillId="0" borderId="90" xfId="24" applyFont="1" applyBorder="1" applyAlignment="1">
      <alignment horizontal="distributed" vertical="center"/>
      <protection/>
    </xf>
    <xf numFmtId="0" fontId="7" fillId="0" borderId="3" xfId="24" applyFont="1" applyBorder="1" applyAlignment="1">
      <alignment horizontal="distributed" vertical="center"/>
      <protection/>
    </xf>
    <xf numFmtId="0" fontId="7" fillId="0" borderId="36" xfId="24" applyFont="1" applyBorder="1" applyAlignment="1">
      <alignment horizontal="center" vertical="center"/>
      <protection/>
    </xf>
    <xf numFmtId="0" fontId="7" fillId="0" borderId="120" xfId="24" applyFont="1" applyBorder="1" applyAlignment="1">
      <alignment horizontal="center" vertical="center"/>
      <protection/>
    </xf>
    <xf numFmtId="0" fontId="7" fillId="0" borderId="169" xfId="24" applyFont="1" applyBorder="1" applyAlignment="1">
      <alignment horizontal="center" vertical="center"/>
      <protection/>
    </xf>
    <xf numFmtId="0" fontId="7" fillId="0" borderId="87" xfId="24" applyFont="1" applyBorder="1" applyAlignment="1">
      <alignment horizontal="center" vertical="center"/>
      <protection/>
    </xf>
    <xf numFmtId="0" fontId="7" fillId="0" borderId="90" xfId="24" applyNumberFormat="1" applyFont="1" applyBorder="1" applyAlignment="1">
      <alignment horizontal="distributed" vertical="center"/>
      <protection/>
    </xf>
    <xf numFmtId="0" fontId="7" fillId="0" borderId="3" xfId="24" applyNumberFormat="1" applyFont="1" applyBorder="1" applyAlignment="1">
      <alignment horizontal="distributed" vertical="center"/>
      <protection/>
    </xf>
    <xf numFmtId="0" fontId="7" fillId="0" borderId="8" xfId="24" applyFont="1" applyBorder="1" applyAlignment="1">
      <alignment horizontal="left" indent="1"/>
      <protection/>
    </xf>
    <xf numFmtId="0" fontId="5" fillId="0" borderId="0" xfId="24" applyFont="1" applyBorder="1" applyAlignment="1">
      <alignment horizontal="center" vertical="center"/>
      <protection/>
    </xf>
    <xf numFmtId="0" fontId="7" fillId="0" borderId="0" xfId="24" applyFont="1" applyBorder="1" applyAlignment="1">
      <alignment horizontal="center"/>
      <protection/>
    </xf>
    <xf numFmtId="0" fontId="7" fillId="0" borderId="97" xfId="24" applyFont="1" applyBorder="1" applyAlignment="1">
      <alignment horizontal="center" vertical="center"/>
      <protection/>
    </xf>
    <xf numFmtId="0" fontId="7" fillId="0" borderId="42" xfId="24" applyFont="1" applyBorder="1" applyAlignment="1">
      <alignment horizontal="center" vertical="center"/>
      <protection/>
    </xf>
    <xf numFmtId="0" fontId="7" fillId="0" borderId="90" xfId="24" applyFont="1" applyBorder="1" applyAlignment="1">
      <alignment horizontal="center" vertical="center"/>
      <protection/>
    </xf>
    <xf numFmtId="0" fontId="7" fillId="0" borderId="3" xfId="24" applyFont="1" applyBorder="1" applyAlignment="1">
      <alignment horizontal="center" vertical="center"/>
      <protection/>
    </xf>
    <xf numFmtId="0" fontId="7" fillId="0" borderId="55" xfId="24" applyFont="1" applyBorder="1" applyAlignment="1">
      <alignment horizontal="distributed" vertical="center"/>
      <protection/>
    </xf>
    <xf numFmtId="0" fontId="7" fillId="0" borderId="57" xfId="24" applyFont="1" applyBorder="1" applyAlignment="1">
      <alignment horizontal="distributed" vertical="center"/>
      <protection/>
    </xf>
    <xf numFmtId="0" fontId="7" fillId="0" borderId="36" xfId="24" applyFont="1" applyBorder="1" applyAlignment="1">
      <alignment horizontal="center" vertical="center"/>
      <protection/>
    </xf>
    <xf numFmtId="0" fontId="7" fillId="0" borderId="120" xfId="24" applyFont="1" applyBorder="1" applyAlignment="1">
      <alignment horizontal="center" vertical="center"/>
      <protection/>
    </xf>
    <xf numFmtId="0" fontId="7" fillId="0" borderId="169" xfId="24" applyFont="1" applyBorder="1" applyAlignment="1">
      <alignment horizontal="center" vertical="center"/>
      <protection/>
    </xf>
    <xf numFmtId="0" fontId="7" fillId="0" borderId="87" xfId="24" applyFont="1" applyBorder="1" applyAlignment="1">
      <alignment horizontal="center" vertical="center"/>
      <protection/>
    </xf>
    <xf numFmtId="0" fontId="7" fillId="0" borderId="55" xfId="24" applyNumberFormat="1" applyFont="1" applyBorder="1" applyAlignment="1">
      <alignment horizontal="distributed" vertical="center"/>
      <protection/>
    </xf>
    <xf numFmtId="0" fontId="7" fillId="0" borderId="57" xfId="24" applyNumberFormat="1" applyFont="1" applyBorder="1" applyAlignment="1">
      <alignment horizontal="distributed" vertical="center"/>
      <protection/>
    </xf>
    <xf numFmtId="0" fontId="7" fillId="0" borderId="63" xfId="24" applyFont="1" applyBorder="1" applyAlignment="1">
      <alignment horizontal="left" indent="1"/>
      <protection/>
    </xf>
    <xf numFmtId="0" fontId="7" fillId="0" borderId="26" xfId="24" applyFont="1" applyBorder="1" applyAlignment="1">
      <alignment horizontal="left" indent="1"/>
      <protection/>
    </xf>
    <xf numFmtId="0" fontId="7" fillId="0" borderId="121" xfId="24" applyFont="1" applyBorder="1" applyAlignment="1">
      <alignment horizontal="distributed" vertical="center"/>
      <protection/>
    </xf>
    <xf numFmtId="0" fontId="7" fillId="0" borderId="8" xfId="24" applyFont="1" applyBorder="1" applyAlignment="1">
      <alignment horizontal="right"/>
      <protection/>
    </xf>
    <xf numFmtId="0" fontId="7" fillId="0" borderId="8" xfId="23" applyFont="1" applyBorder="1" applyAlignment="1">
      <alignment horizontal="right"/>
      <protection/>
    </xf>
    <xf numFmtId="0" fontId="7" fillId="0" borderId="63" xfId="24" applyFont="1" applyBorder="1" applyAlignment="1">
      <alignment horizontal="left" vertical="top"/>
      <protection/>
    </xf>
    <xf numFmtId="0" fontId="7" fillId="0" borderId="0" xfId="24" applyFont="1" applyBorder="1" applyAlignment="1">
      <alignment horizontal="left" vertical="top"/>
      <protection/>
    </xf>
    <xf numFmtId="186" fontId="14" fillId="0" borderId="61" xfId="25" applyNumberFormat="1" applyFont="1" applyBorder="1" applyAlignment="1">
      <alignment horizontal="right" vertical="center"/>
      <protection/>
    </xf>
    <xf numFmtId="186" fontId="14" fillId="0" borderId="170" xfId="25" applyNumberFormat="1" applyFont="1" applyBorder="1" applyAlignment="1">
      <alignment horizontal="right" vertical="center"/>
      <protection/>
    </xf>
    <xf numFmtId="186" fontId="14" fillId="0" borderId="4" xfId="25" applyNumberFormat="1" applyFont="1" applyBorder="1" applyAlignment="1">
      <alignment horizontal="right" vertical="center"/>
      <protection/>
    </xf>
    <xf numFmtId="0" fontId="15" fillId="0" borderId="0" xfId="0" applyFont="1" applyBorder="1" applyAlignment="1">
      <alignment horizontal="right" vertical="center"/>
    </xf>
    <xf numFmtId="0" fontId="15" fillId="0" borderId="1" xfId="0" applyFont="1" applyBorder="1" applyAlignment="1">
      <alignment horizontal="right" vertical="center"/>
    </xf>
    <xf numFmtId="186" fontId="14" fillId="0" borderId="76" xfId="25" applyNumberFormat="1" applyFont="1" applyBorder="1" applyAlignment="1">
      <alignment horizontal="right" vertical="center"/>
      <protection/>
    </xf>
    <xf numFmtId="186" fontId="14" fillId="0" borderId="60" xfId="25" applyNumberFormat="1" applyFont="1" applyBorder="1" applyAlignment="1">
      <alignment horizontal="right" vertical="center"/>
      <protection/>
    </xf>
    <xf numFmtId="186" fontId="14" fillId="0" borderId="62" xfId="25" applyNumberFormat="1" applyFont="1" applyBorder="1" applyAlignment="1">
      <alignment horizontal="right" vertical="center"/>
      <protection/>
    </xf>
    <xf numFmtId="185" fontId="14" fillId="0" borderId="60" xfId="25" applyNumberFormat="1" applyFont="1" applyBorder="1" applyAlignment="1">
      <alignment horizontal="right" vertical="center"/>
      <protection/>
    </xf>
    <xf numFmtId="185" fontId="14" fillId="0" borderId="68" xfId="25" applyNumberFormat="1" applyFont="1" applyBorder="1" applyAlignment="1">
      <alignment horizontal="right" vertical="center"/>
      <protection/>
    </xf>
    <xf numFmtId="186" fontId="14" fillId="0" borderId="69" xfId="25" applyNumberFormat="1" applyFont="1" applyBorder="1" applyAlignment="1">
      <alignment horizontal="right" vertical="center"/>
      <protection/>
    </xf>
    <xf numFmtId="0" fontId="14" fillId="0" borderId="63" xfId="22" applyFont="1" applyBorder="1" applyAlignment="1">
      <alignment horizontal="left" vertical="center"/>
      <protection/>
    </xf>
    <xf numFmtId="0" fontId="14" fillId="0" borderId="0" xfId="22" applyFont="1" applyBorder="1" applyAlignment="1">
      <alignment horizontal="left" vertical="center"/>
      <protection/>
    </xf>
    <xf numFmtId="0" fontId="14" fillId="0" borderId="1" xfId="22" applyFont="1" applyBorder="1" applyAlignment="1">
      <alignment horizontal="left" vertical="center"/>
      <protection/>
    </xf>
    <xf numFmtId="0" fontId="14" fillId="0" borderId="66" xfId="22" applyFont="1" applyBorder="1" applyAlignment="1">
      <alignment horizontal="right" vertical="center"/>
      <protection/>
    </xf>
    <xf numFmtId="0" fontId="14" fillId="0" borderId="8" xfId="22" applyFont="1" applyBorder="1" applyAlignment="1">
      <alignment horizontal="right" vertical="center"/>
      <protection/>
    </xf>
    <xf numFmtId="0" fontId="14" fillId="0" borderId="9" xfId="22" applyFont="1" applyBorder="1" applyAlignment="1">
      <alignment horizontal="right" vertical="center"/>
      <protection/>
    </xf>
    <xf numFmtId="0" fontId="14" fillId="0" borderId="0" xfId="22" applyFont="1" applyBorder="1" applyAlignment="1">
      <alignment horizontal="left" vertical="top"/>
      <protection/>
    </xf>
    <xf numFmtId="0" fontId="14" fillId="0" borderId="38" xfId="22" applyFont="1" applyBorder="1" applyAlignment="1">
      <alignment horizontal="distributed" vertical="center" wrapText="1"/>
      <protection/>
    </xf>
    <xf numFmtId="0" fontId="14" fillId="0" borderId="2" xfId="22" applyFont="1" applyBorder="1" applyAlignment="1">
      <alignment horizontal="distributed" vertical="center"/>
      <protection/>
    </xf>
    <xf numFmtId="0" fontId="14" fillId="0" borderId="25" xfId="22" applyFont="1" applyBorder="1" applyAlignment="1">
      <alignment horizontal="distributed" vertical="center"/>
      <protection/>
    </xf>
    <xf numFmtId="0" fontId="14" fillId="0" borderId="171" xfId="22" applyFont="1" applyBorder="1" applyAlignment="1">
      <alignment horizontal="left" vertical="center"/>
      <protection/>
    </xf>
    <xf numFmtId="0" fontId="14" fillId="0" borderId="40" xfId="22" applyFont="1" applyBorder="1" applyAlignment="1">
      <alignment horizontal="left" vertical="center"/>
      <protection/>
    </xf>
    <xf numFmtId="0" fontId="14" fillId="0" borderId="172" xfId="22" applyFont="1" applyBorder="1" applyAlignment="1">
      <alignment horizontal="left" vertical="center"/>
      <protection/>
    </xf>
    <xf numFmtId="0" fontId="14" fillId="0" borderId="171" xfId="22" applyFont="1" applyBorder="1" applyAlignment="1">
      <alignment horizontal="center" vertical="center" wrapText="1"/>
      <protection/>
    </xf>
    <xf numFmtId="0" fontId="14" fillId="0" borderId="40" xfId="22" applyFont="1" applyBorder="1" applyAlignment="1">
      <alignment horizontal="center" vertical="center" wrapText="1"/>
      <protection/>
    </xf>
    <xf numFmtId="0" fontId="14" fillId="0" borderId="96" xfId="22" applyFont="1" applyBorder="1" applyAlignment="1">
      <alignment horizontal="center" vertical="center" wrapText="1"/>
      <protection/>
    </xf>
    <xf numFmtId="0" fontId="14" fillId="0" borderId="27" xfId="22" applyFont="1" applyBorder="1" applyAlignment="1">
      <alignment horizontal="distributed" vertical="center"/>
      <protection/>
    </xf>
    <xf numFmtId="0" fontId="14" fillId="0" borderId="2" xfId="22" applyFont="1" applyBorder="1" applyAlignment="1">
      <alignment horizontal="distributed" vertical="center" wrapText="1"/>
      <protection/>
    </xf>
    <xf numFmtId="0" fontId="14" fillId="0" borderId="2" xfId="22" applyFont="1" applyBorder="1" applyAlignment="1">
      <alignment horizontal="distributed" vertical="center"/>
      <protection/>
    </xf>
    <xf numFmtId="185" fontId="14" fillId="0" borderId="150" xfId="25" applyNumberFormat="1" applyFont="1" applyBorder="1" applyAlignment="1">
      <alignment horizontal="right" vertical="center"/>
      <protection/>
    </xf>
    <xf numFmtId="185" fontId="14" fillId="0" borderId="154" xfId="25" applyNumberFormat="1" applyFont="1" applyBorder="1" applyAlignment="1">
      <alignment horizontal="right" vertical="center"/>
      <protection/>
    </xf>
    <xf numFmtId="0" fontId="14" fillId="0" borderId="69" xfId="25" applyFont="1" applyBorder="1" applyAlignment="1">
      <alignment horizontal="center" vertical="center"/>
      <protection/>
    </xf>
    <xf numFmtId="0" fontId="14" fillId="0" borderId="60" xfId="25" applyFont="1" applyBorder="1" applyAlignment="1">
      <alignment horizontal="center" vertical="center"/>
      <protection/>
    </xf>
    <xf numFmtId="0" fontId="14" fillId="0" borderId="62" xfId="25" applyFont="1" applyBorder="1" applyAlignment="1">
      <alignment horizontal="center" vertical="center"/>
      <protection/>
    </xf>
    <xf numFmtId="3" fontId="14" fillId="0" borderId="76" xfId="22" applyNumberFormat="1" applyFont="1" applyBorder="1" applyAlignment="1">
      <alignment horizontal="right" vertical="center"/>
      <protection/>
    </xf>
    <xf numFmtId="3" fontId="14" fillId="0" borderId="60" xfId="22" applyNumberFormat="1" applyFont="1" applyBorder="1" applyAlignment="1">
      <alignment horizontal="right" vertical="center"/>
      <protection/>
    </xf>
    <xf numFmtId="0" fontId="14" fillId="0" borderId="173" xfId="25" applyFont="1" applyBorder="1" applyAlignment="1">
      <alignment horizontal="center" vertical="center"/>
      <protection/>
    </xf>
    <xf numFmtId="0" fontId="14" fillId="0" borderId="150" xfId="25" applyFont="1" applyBorder="1" applyAlignment="1">
      <alignment horizontal="center" vertical="center"/>
      <protection/>
    </xf>
    <xf numFmtId="0" fontId="14" fillId="0" borderId="153" xfId="25" applyFont="1" applyBorder="1" applyAlignment="1">
      <alignment horizontal="center" vertical="center"/>
      <protection/>
    </xf>
    <xf numFmtId="3" fontId="14" fillId="0" borderId="151" xfId="22" applyNumberFormat="1" applyFont="1" applyBorder="1" applyAlignment="1">
      <alignment horizontal="right" vertical="center"/>
      <protection/>
    </xf>
    <xf numFmtId="0" fontId="15" fillId="0" borderId="150" xfId="0" applyFont="1" applyBorder="1" applyAlignment="1">
      <alignment vertical="center"/>
    </xf>
    <xf numFmtId="0" fontId="14" fillId="0" borderId="0" xfId="22" applyFont="1" applyBorder="1" applyAlignment="1">
      <alignment horizontal="left" indent="1"/>
      <protection/>
    </xf>
    <xf numFmtId="186" fontId="14" fillId="0" borderId="76" xfId="25" applyNumberFormat="1" applyFont="1" applyBorder="1" applyAlignment="1">
      <alignment vertical="center"/>
      <protection/>
    </xf>
    <xf numFmtId="186" fontId="14" fillId="0" borderId="60" xfId="25" applyNumberFormat="1" applyFont="1" applyBorder="1" applyAlignment="1">
      <alignment vertical="center"/>
      <protection/>
    </xf>
    <xf numFmtId="186" fontId="14" fillId="0" borderId="62" xfId="25" applyNumberFormat="1" applyFont="1" applyBorder="1" applyAlignment="1">
      <alignment vertical="center"/>
      <protection/>
    </xf>
    <xf numFmtId="0" fontId="14" fillId="0" borderId="0" xfId="22" applyFont="1" applyBorder="1" applyAlignment="1">
      <alignment horizontal="center" vertical="center"/>
      <protection/>
    </xf>
    <xf numFmtId="186" fontId="14" fillId="0" borderId="151" xfId="25" applyNumberFormat="1" applyFont="1" applyBorder="1" applyAlignment="1">
      <alignment horizontal="right" vertical="center"/>
      <protection/>
    </xf>
    <xf numFmtId="186" fontId="14" fillId="0" borderId="150" xfId="25" applyNumberFormat="1" applyFont="1" applyBorder="1" applyAlignment="1">
      <alignment horizontal="right" vertical="center"/>
      <protection/>
    </xf>
    <xf numFmtId="186" fontId="14" fillId="0" borderId="153" xfId="25" applyNumberFormat="1" applyFont="1" applyBorder="1" applyAlignment="1">
      <alignment horizontal="right" vertical="center"/>
      <protection/>
    </xf>
    <xf numFmtId="186" fontId="14" fillId="0" borderId="158" xfId="25" applyNumberFormat="1" applyFont="1" applyBorder="1" applyAlignment="1">
      <alignment vertical="center"/>
      <protection/>
    </xf>
    <xf numFmtId="0" fontId="15" fillId="0" borderId="155" xfId="0" applyFont="1" applyBorder="1" applyAlignment="1">
      <alignment vertical="center"/>
    </xf>
    <xf numFmtId="0" fontId="15" fillId="0" borderId="82" xfId="0" applyFont="1" applyBorder="1" applyAlignment="1">
      <alignment vertical="center"/>
    </xf>
    <xf numFmtId="186" fontId="14" fillId="0" borderId="61" xfId="25" applyNumberFormat="1" applyFont="1" applyBorder="1" applyAlignment="1">
      <alignment vertical="center"/>
      <protection/>
    </xf>
    <xf numFmtId="0" fontId="14" fillId="0" borderId="140" xfId="22" applyFont="1" applyBorder="1" applyAlignment="1">
      <alignment horizontal="distributed" vertical="center" wrapText="1"/>
      <protection/>
    </xf>
    <xf numFmtId="0" fontId="14" fillId="0" borderId="8" xfId="22" applyFont="1" applyBorder="1" applyAlignment="1">
      <alignment horizontal="distributed" vertical="center"/>
      <protection/>
    </xf>
    <xf numFmtId="0" fontId="14" fillId="0" borderId="9" xfId="22" applyFont="1" applyBorder="1" applyAlignment="1">
      <alignment horizontal="distributed" vertical="center"/>
      <protection/>
    </xf>
    <xf numFmtId="0" fontId="14" fillId="0" borderId="4" xfId="22" applyFont="1" applyBorder="1" applyAlignment="1">
      <alignment horizontal="distributed" vertical="center"/>
      <protection/>
    </xf>
    <xf numFmtId="0" fontId="14" fillId="0" borderId="0" xfId="22" applyFont="1" applyBorder="1" applyAlignment="1">
      <alignment horizontal="distributed" vertical="center"/>
      <protection/>
    </xf>
    <xf numFmtId="0" fontId="14" fillId="0" borderId="1" xfId="22" applyFont="1" applyBorder="1" applyAlignment="1">
      <alignment horizontal="distributed" vertical="center"/>
      <protection/>
    </xf>
    <xf numFmtId="0" fontId="14" fillId="0" borderId="140" xfId="22" applyFont="1" applyBorder="1" applyAlignment="1">
      <alignment horizontal="left" indent="1"/>
      <protection/>
    </xf>
    <xf numFmtId="0" fontId="14" fillId="0" borderId="8" xfId="22" applyFont="1" applyBorder="1" applyAlignment="1">
      <alignment horizontal="left" indent="1"/>
      <protection/>
    </xf>
    <xf numFmtId="0" fontId="14" fillId="0" borderId="18" xfId="22" applyFont="1" applyBorder="1" applyAlignment="1">
      <alignment horizontal="left" indent="1"/>
      <protection/>
    </xf>
    <xf numFmtId="0" fontId="14" fillId="0" borderId="41" xfId="22" applyFont="1" applyBorder="1" applyAlignment="1">
      <alignment horizontal="left" vertical="center" wrapText="1" indent="1"/>
      <protection/>
    </xf>
    <xf numFmtId="0" fontId="14" fillId="0" borderId="3" xfId="22" applyFont="1" applyBorder="1" applyAlignment="1">
      <alignment horizontal="left" vertical="center" wrapText="1" indent="1"/>
      <protection/>
    </xf>
    <xf numFmtId="0" fontId="14" fillId="0" borderId="3" xfId="22" applyFont="1" applyBorder="1" applyAlignment="1">
      <alignment horizontal="left" vertical="center" indent="1"/>
      <protection/>
    </xf>
    <xf numFmtId="0" fontId="14" fillId="0" borderId="30" xfId="22" applyFont="1" applyBorder="1" applyAlignment="1">
      <alignment horizontal="left" vertical="center" indent="1"/>
      <protection/>
    </xf>
    <xf numFmtId="0" fontId="14" fillId="0" borderId="140" xfId="22" applyFont="1" applyBorder="1" applyAlignment="1">
      <alignment horizontal="center" vertical="center" wrapText="1"/>
      <protection/>
    </xf>
    <xf numFmtId="0" fontId="14" fillId="0" borderId="8" xfId="22" applyFont="1" applyBorder="1" applyAlignment="1">
      <alignment horizontal="center" vertical="center"/>
      <protection/>
    </xf>
    <xf numFmtId="0" fontId="14" fillId="0" borderId="9" xfId="22" applyFont="1" applyBorder="1" applyAlignment="1">
      <alignment horizontal="center" vertical="center"/>
      <protection/>
    </xf>
    <xf numFmtId="0" fontId="14" fillId="0" borderId="4" xfId="22" applyFont="1" applyBorder="1" applyAlignment="1">
      <alignment horizontal="center" vertical="center"/>
      <protection/>
    </xf>
    <xf numFmtId="0" fontId="14" fillId="0" borderId="1" xfId="22" applyFont="1" applyBorder="1" applyAlignment="1">
      <alignment horizontal="center" vertical="center"/>
      <protection/>
    </xf>
    <xf numFmtId="186" fontId="14" fillId="0" borderId="154" xfId="25" applyNumberFormat="1" applyFont="1" applyBorder="1" applyAlignment="1">
      <alignment horizontal="right" vertical="center"/>
      <protection/>
    </xf>
    <xf numFmtId="186" fontId="14" fillId="0" borderId="151" xfId="25" applyNumberFormat="1" applyFont="1" applyBorder="1" applyAlignment="1">
      <alignment vertical="center"/>
      <protection/>
    </xf>
    <xf numFmtId="186" fontId="14" fillId="0" borderId="150" xfId="25" applyNumberFormat="1" applyFont="1" applyBorder="1" applyAlignment="1">
      <alignment vertical="center"/>
      <protection/>
    </xf>
    <xf numFmtId="186" fontId="14" fillId="0" borderId="153" xfId="25" applyNumberFormat="1" applyFont="1" applyBorder="1" applyAlignment="1">
      <alignment vertical="center"/>
      <protection/>
    </xf>
    <xf numFmtId="0" fontId="14" fillId="0" borderId="174" xfId="25" applyFont="1" applyBorder="1" applyAlignment="1">
      <alignment horizontal="center" vertical="center"/>
      <protection/>
    </xf>
    <xf numFmtId="0" fontId="14" fillId="0" borderId="155" xfId="25" applyFont="1" applyBorder="1" applyAlignment="1">
      <alignment horizontal="center" vertical="center"/>
      <protection/>
    </xf>
    <xf numFmtId="0" fontId="14" fillId="0" borderId="82" xfId="25" applyFont="1" applyBorder="1" applyAlignment="1">
      <alignment horizontal="center" vertical="center"/>
      <protection/>
    </xf>
    <xf numFmtId="178" fontId="14" fillId="0" borderId="76" xfId="22" applyNumberFormat="1" applyFont="1" applyBorder="1" applyAlignment="1">
      <alignment horizontal="right" vertical="center"/>
      <protection/>
    </xf>
    <xf numFmtId="178" fontId="14" fillId="0" borderId="60" xfId="22" applyNumberFormat="1" applyFont="1" applyBorder="1" applyAlignment="1">
      <alignment horizontal="right" vertical="center"/>
      <protection/>
    </xf>
    <xf numFmtId="3" fontId="14" fillId="0" borderId="158" xfId="22" applyNumberFormat="1" applyFont="1" applyBorder="1" applyAlignment="1">
      <alignment horizontal="right" vertical="center"/>
      <protection/>
    </xf>
    <xf numFmtId="3" fontId="14" fillId="0" borderId="155" xfId="22" applyNumberFormat="1" applyFont="1" applyBorder="1" applyAlignment="1">
      <alignment horizontal="right" vertical="center"/>
      <protection/>
    </xf>
    <xf numFmtId="186" fontId="14" fillId="0" borderId="158" xfId="25" applyNumberFormat="1" applyFont="1" applyBorder="1" applyAlignment="1">
      <alignment horizontal="right" vertical="center"/>
      <protection/>
    </xf>
    <xf numFmtId="0" fontId="15" fillId="0" borderId="155" xfId="0" applyFont="1" applyBorder="1" applyAlignment="1">
      <alignment horizontal="right" vertical="center"/>
    </xf>
    <xf numFmtId="0" fontId="15" fillId="0" borderId="82" xfId="0" applyFont="1" applyBorder="1" applyAlignment="1">
      <alignment horizontal="right" vertical="center"/>
    </xf>
    <xf numFmtId="186" fontId="14" fillId="0" borderId="155" xfId="25" applyNumberFormat="1" applyFont="1" applyBorder="1" applyAlignment="1">
      <alignment horizontal="right" vertical="center"/>
      <protection/>
    </xf>
    <xf numFmtId="186" fontId="14" fillId="0" borderId="82" xfId="25" applyNumberFormat="1" applyFont="1" applyBorder="1" applyAlignment="1">
      <alignment horizontal="right" vertical="center"/>
      <protection/>
    </xf>
    <xf numFmtId="186" fontId="14" fillId="0" borderId="68" xfId="25" applyNumberFormat="1" applyFont="1" applyBorder="1" applyAlignment="1">
      <alignment horizontal="right" vertical="center"/>
      <protection/>
    </xf>
    <xf numFmtId="186" fontId="14" fillId="0" borderId="156" xfId="25" applyNumberFormat="1" applyFont="1" applyBorder="1" applyAlignment="1">
      <alignment horizontal="right" vertical="center"/>
      <protection/>
    </xf>
    <xf numFmtId="186" fontId="14" fillId="0" borderId="152" xfId="25" applyNumberFormat="1" applyFont="1" applyBorder="1" applyAlignment="1">
      <alignment horizontal="right" vertical="center"/>
      <protection/>
    </xf>
    <xf numFmtId="186" fontId="14" fillId="0" borderId="64" xfId="25" applyNumberFormat="1" applyFont="1" applyBorder="1" applyAlignment="1">
      <alignment horizontal="right" vertical="center"/>
      <protection/>
    </xf>
    <xf numFmtId="186" fontId="14" fillId="0" borderId="65" xfId="25" applyNumberFormat="1" applyFont="1" applyBorder="1" applyAlignment="1">
      <alignment horizontal="right" vertical="center"/>
      <protection/>
    </xf>
    <xf numFmtId="186" fontId="14" fillId="0" borderId="71" xfId="25" applyNumberFormat="1" applyFont="1" applyBorder="1" applyAlignment="1">
      <alignment horizontal="right" vertical="center"/>
      <protection/>
    </xf>
    <xf numFmtId="186" fontId="14" fillId="0" borderId="0" xfId="22" applyNumberFormat="1" applyFont="1" applyBorder="1" applyAlignment="1">
      <alignment horizontal="right" vertical="center"/>
      <protection/>
    </xf>
    <xf numFmtId="0" fontId="14" fillId="0" borderId="11" xfId="22" applyFont="1" applyBorder="1" applyAlignment="1">
      <alignment horizontal="distributed" vertical="center"/>
      <protection/>
    </xf>
    <xf numFmtId="0" fontId="14" fillId="0" borderId="73" xfId="22" applyFont="1" applyBorder="1" applyAlignment="1">
      <alignment horizontal="distributed" vertical="center"/>
      <protection/>
    </xf>
    <xf numFmtId="186" fontId="14" fillId="0" borderId="173" xfId="25" applyNumberFormat="1" applyFont="1" applyBorder="1" applyAlignment="1">
      <alignment horizontal="right" vertical="center"/>
      <protection/>
    </xf>
    <xf numFmtId="185" fontId="14" fillId="0" borderId="64" xfId="25" applyNumberFormat="1" applyFont="1" applyBorder="1" applyAlignment="1">
      <alignment horizontal="right" vertical="center"/>
      <protection/>
    </xf>
    <xf numFmtId="185" fontId="14" fillId="0" borderId="71" xfId="25" applyNumberFormat="1" applyFont="1" applyBorder="1" applyAlignment="1">
      <alignment horizontal="right" vertical="center"/>
      <protection/>
    </xf>
    <xf numFmtId="186" fontId="14" fillId="0" borderId="70" xfId="25" applyNumberFormat="1" applyFont="1" applyBorder="1" applyAlignment="1">
      <alignment horizontal="right" vertical="center"/>
      <protection/>
    </xf>
    <xf numFmtId="178" fontId="14" fillId="0" borderId="151" xfId="22" applyNumberFormat="1" applyFont="1" applyBorder="1" applyAlignment="1">
      <alignment horizontal="right" vertical="center"/>
      <protection/>
    </xf>
    <xf numFmtId="178" fontId="14" fillId="0" borderId="150" xfId="22" applyNumberFormat="1" applyFont="1" applyBorder="1" applyAlignment="1">
      <alignment horizontal="right" vertical="center"/>
      <protection/>
    </xf>
    <xf numFmtId="178" fontId="14" fillId="0" borderId="158" xfId="22" applyNumberFormat="1" applyFont="1" applyBorder="1" applyAlignment="1">
      <alignment horizontal="right" vertical="center"/>
      <protection/>
    </xf>
    <xf numFmtId="178" fontId="14" fillId="0" borderId="155" xfId="22" applyNumberFormat="1" applyFont="1" applyBorder="1" applyAlignment="1">
      <alignment horizontal="right" vertical="center"/>
      <protection/>
    </xf>
    <xf numFmtId="3" fontId="14" fillId="0" borderId="69" xfId="25" applyNumberFormat="1" applyFont="1" applyBorder="1" applyAlignment="1">
      <alignment horizontal="right" vertical="center"/>
      <protection/>
    </xf>
    <xf numFmtId="3" fontId="14" fillId="0" borderId="60" xfId="25" applyNumberFormat="1" applyFont="1" applyBorder="1" applyAlignment="1">
      <alignment horizontal="right" vertical="center"/>
      <protection/>
    </xf>
    <xf numFmtId="0" fontId="15" fillId="0" borderId="60" xfId="0" applyFont="1" applyBorder="1" applyAlignment="1">
      <alignment horizontal="right" vertical="center"/>
    </xf>
    <xf numFmtId="3" fontId="14" fillId="0" borderId="174" xfId="25" applyNumberFormat="1" applyFont="1" applyBorder="1" applyAlignment="1">
      <alignment horizontal="right" vertical="center"/>
      <protection/>
    </xf>
    <xf numFmtId="3" fontId="14" fillId="0" borderId="155" xfId="25" applyNumberFormat="1" applyFont="1" applyBorder="1" applyAlignment="1">
      <alignment horizontal="right" vertical="center"/>
      <protection/>
    </xf>
    <xf numFmtId="0" fontId="14" fillId="0" borderId="63" xfId="25" applyFont="1" applyBorder="1" applyAlignment="1">
      <alignment horizontal="center" vertical="center"/>
      <protection/>
    </xf>
    <xf numFmtId="0" fontId="14" fillId="0" borderId="0" xfId="25" applyFont="1" applyBorder="1" applyAlignment="1">
      <alignment horizontal="center" vertical="center"/>
      <protection/>
    </xf>
    <xf numFmtId="0" fontId="14" fillId="0" borderId="1" xfId="25" applyFont="1" applyBorder="1" applyAlignment="1">
      <alignment horizontal="center" vertical="center"/>
      <protection/>
    </xf>
    <xf numFmtId="0" fontId="15" fillId="0" borderId="60" xfId="0" applyFont="1" applyBorder="1" applyAlignment="1">
      <alignment horizontal="center" vertical="center"/>
    </xf>
    <xf numFmtId="0" fontId="15" fillId="0" borderId="62" xfId="0" applyFont="1" applyBorder="1" applyAlignment="1">
      <alignment horizontal="center" vertical="center"/>
    </xf>
    <xf numFmtId="0" fontId="15" fillId="0" borderId="155" xfId="0" applyFont="1" applyBorder="1" applyAlignment="1">
      <alignment horizontal="center" vertical="center"/>
    </xf>
    <xf numFmtId="0" fontId="15" fillId="0" borderId="65" xfId="0" applyFont="1" applyBorder="1" applyAlignment="1">
      <alignment horizontal="center" vertical="center"/>
    </xf>
    <xf numFmtId="186" fontId="14" fillId="0" borderId="4" xfId="25" applyNumberFormat="1" applyFont="1" applyBorder="1" applyAlignment="1">
      <alignment vertical="center"/>
      <protection/>
    </xf>
    <xf numFmtId="0" fontId="15" fillId="0" borderId="0" xfId="0" applyFont="1" applyBorder="1" applyAlignment="1">
      <alignment vertical="center"/>
    </xf>
    <xf numFmtId="0" fontId="15" fillId="0" borderId="1" xfId="0" applyFont="1" applyBorder="1" applyAlignment="1">
      <alignment vertical="center"/>
    </xf>
    <xf numFmtId="0" fontId="14" fillId="0" borderId="138" xfId="22" applyFont="1" applyBorder="1" applyAlignment="1">
      <alignment horizontal="center" vertical="center"/>
      <protection/>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14" fillId="0" borderId="89" xfId="22" applyFont="1" applyBorder="1" applyAlignment="1">
      <alignment horizontal="center" vertical="center"/>
      <protection/>
    </xf>
    <xf numFmtId="0" fontId="14" fillId="0" borderId="171" xfId="22" applyFont="1" applyBorder="1" applyAlignment="1">
      <alignment horizontal="distributed" vertical="center" wrapText="1"/>
      <protection/>
    </xf>
    <xf numFmtId="0" fontId="0" fillId="0" borderId="40" xfId="0" applyBorder="1" applyAlignment="1">
      <alignment vertical="center"/>
    </xf>
    <xf numFmtId="0" fontId="0" fillId="0" borderId="172" xfId="0" applyBorder="1" applyAlignment="1">
      <alignment vertical="center"/>
    </xf>
    <xf numFmtId="0" fontId="14" fillId="0" borderId="99" xfId="22" applyFont="1" applyBorder="1" applyAlignment="1">
      <alignment horizontal="distributed" vertical="center" wrapText="1"/>
      <protection/>
    </xf>
    <xf numFmtId="3" fontId="14" fillId="0" borderId="173" xfId="25" applyNumberFormat="1" applyFont="1" applyBorder="1" applyAlignment="1">
      <alignment horizontal="right" vertical="center"/>
      <protection/>
    </xf>
    <xf numFmtId="3" fontId="14" fillId="0" borderId="150" xfId="25" applyNumberFormat="1" applyFont="1" applyBorder="1" applyAlignment="1">
      <alignment horizontal="right" vertical="center"/>
      <protection/>
    </xf>
    <xf numFmtId="0" fontId="14" fillId="0" borderId="99" xfId="22" applyFont="1" applyBorder="1" applyAlignment="1">
      <alignment horizontal="center" vertical="center" wrapText="1"/>
      <protection/>
    </xf>
    <xf numFmtId="3" fontId="14" fillId="0" borderId="150" xfId="22" applyNumberFormat="1" applyFont="1" applyBorder="1" applyAlignment="1">
      <alignment horizontal="right" vertical="center"/>
      <protection/>
    </xf>
    <xf numFmtId="0" fontId="7" fillId="0" borderId="94" xfId="24" applyFont="1" applyBorder="1" applyAlignment="1">
      <alignment horizontal="center" vertical="center"/>
      <protection/>
    </xf>
    <xf numFmtId="0" fontId="7" fillId="0" borderId="75" xfId="24" applyFont="1" applyBorder="1" applyAlignment="1">
      <alignment horizontal="center" vertical="center"/>
      <protection/>
    </xf>
    <xf numFmtId="0" fontId="6" fillId="0" borderId="0" xfId="23" applyFont="1" applyAlignment="1">
      <alignment horizontal="center" vertical="center"/>
      <protection/>
    </xf>
    <xf numFmtId="0" fontId="7" fillId="0" borderId="16" xfId="24" applyFont="1" applyBorder="1" applyAlignment="1">
      <alignment horizontal="center" vertical="center" textRotation="255"/>
      <protection/>
    </xf>
    <xf numFmtId="0" fontId="7" fillId="0" borderId="1" xfId="23" applyFont="1" applyBorder="1" applyAlignment="1">
      <alignment horizontal="center" vertical="center" textRotation="255"/>
      <protection/>
    </xf>
    <xf numFmtId="0" fontId="7" fillId="0" borderId="5" xfId="23" applyFont="1" applyBorder="1" applyAlignment="1">
      <alignment horizontal="center" vertical="center" textRotation="255"/>
      <protection/>
    </xf>
    <xf numFmtId="0" fontId="13" fillId="0" borderId="42" xfId="0" applyFont="1" applyBorder="1" applyAlignment="1">
      <alignment horizontal="center" vertical="center"/>
    </xf>
    <xf numFmtId="0" fontId="7" fillId="0" borderId="17" xfId="24" applyFont="1" applyBorder="1" applyAlignment="1">
      <alignment horizontal="center" vertical="center"/>
      <protection/>
    </xf>
    <xf numFmtId="0" fontId="7" fillId="0" borderId="99" xfId="24" applyFont="1" applyBorder="1" applyAlignment="1">
      <alignment horizontal="center" vertical="center"/>
      <protection/>
    </xf>
    <xf numFmtId="0" fontId="7" fillId="0" borderId="40" xfId="24" applyFont="1" applyBorder="1" applyAlignment="1">
      <alignment horizontal="center" vertical="center"/>
      <protection/>
    </xf>
    <xf numFmtId="0" fontId="7" fillId="0" borderId="172" xfId="24" applyFont="1" applyBorder="1" applyAlignment="1">
      <alignment horizontal="center" vertical="center"/>
      <protection/>
    </xf>
    <xf numFmtId="0" fontId="7" fillId="0" borderId="66" xfId="24" applyFont="1" applyBorder="1" applyAlignment="1">
      <alignment horizontal="right" vertical="center"/>
      <protection/>
    </xf>
    <xf numFmtId="0" fontId="7" fillId="0" borderId="9" xfId="24" applyFont="1" applyBorder="1" applyAlignment="1">
      <alignment horizontal="right" vertical="center"/>
      <protection/>
    </xf>
    <xf numFmtId="0" fontId="7" fillId="0" borderId="63" xfId="24" applyFont="1" applyBorder="1" applyAlignment="1">
      <alignment horizontal="center" vertical="distributed" textRotation="255"/>
      <protection/>
    </xf>
    <xf numFmtId="0" fontId="7" fillId="0" borderId="63" xfId="23" applyFont="1" applyBorder="1" applyAlignment="1">
      <alignment horizontal="center" vertical="distributed" textRotation="255"/>
      <protection/>
    </xf>
    <xf numFmtId="0" fontId="7" fillId="0" borderId="67" xfId="23" applyFont="1" applyBorder="1" applyAlignment="1">
      <alignment horizontal="center" vertical="distributed" textRotation="255"/>
      <protection/>
    </xf>
    <xf numFmtId="0" fontId="7" fillId="0" borderId="1" xfId="24" applyFont="1" applyBorder="1" applyAlignment="1">
      <alignment horizontal="center" vertical="distributed" textRotation="255"/>
      <protection/>
    </xf>
    <xf numFmtId="0" fontId="7" fillId="0" borderId="1" xfId="23" applyFont="1" applyBorder="1" applyAlignment="1">
      <alignment horizontal="center" vertical="distributed" textRotation="255"/>
      <protection/>
    </xf>
    <xf numFmtId="0" fontId="7" fillId="0" borderId="5" xfId="23" applyFont="1" applyBorder="1" applyAlignment="1">
      <alignment horizontal="center" vertical="distributed" textRotation="255"/>
      <protection/>
    </xf>
    <xf numFmtId="0" fontId="7" fillId="0" borderId="86" xfId="24" applyFont="1" applyBorder="1" applyAlignment="1">
      <alignment horizontal="center" vertical="distributed" textRotation="255"/>
      <protection/>
    </xf>
    <xf numFmtId="0" fontId="7" fillId="0" borderId="16" xfId="23" applyFont="1" applyBorder="1" applyAlignment="1">
      <alignment horizontal="center" vertical="distributed" textRotation="255"/>
      <protection/>
    </xf>
    <xf numFmtId="0" fontId="7" fillId="0" borderId="140" xfId="24" applyFont="1" applyBorder="1" applyAlignment="1">
      <alignment horizontal="center" vertical="center"/>
      <protection/>
    </xf>
    <xf numFmtId="0" fontId="7" fillId="0" borderId="41" xfId="24" applyFont="1" applyBorder="1" applyAlignment="1">
      <alignment horizontal="center" vertical="center"/>
      <protection/>
    </xf>
    <xf numFmtId="0" fontId="7" fillId="0" borderId="86" xfId="24" applyFont="1" applyBorder="1" applyAlignment="1">
      <alignment horizontal="center" vertical="top" textRotation="255"/>
      <protection/>
    </xf>
    <xf numFmtId="0" fontId="7" fillId="0" borderId="63" xfId="23" applyFont="1" applyBorder="1" applyAlignment="1">
      <alignment horizontal="center" vertical="top" textRotation="255"/>
      <protection/>
    </xf>
    <xf numFmtId="0" fontId="7" fillId="0" borderId="67" xfId="23" applyFont="1" applyBorder="1" applyAlignment="1">
      <alignment horizontal="center" vertical="top" textRotation="255"/>
      <protection/>
    </xf>
    <xf numFmtId="0" fontId="7" fillId="0" borderId="10" xfId="24" applyFont="1" applyBorder="1" applyAlignment="1">
      <alignment horizontal="center" vertical="center"/>
      <protection/>
    </xf>
    <xf numFmtId="0" fontId="6" fillId="0" borderId="0" xfId="23" applyFont="1" applyAlignment="1">
      <alignment horizontal="left" indent="1"/>
      <protection/>
    </xf>
    <xf numFmtId="0" fontId="7" fillId="0" borderId="72" xfId="24" applyFont="1" applyBorder="1" applyAlignment="1">
      <alignment horizontal="center" vertical="center"/>
      <protection/>
    </xf>
    <xf numFmtId="0" fontId="7" fillId="0" borderId="0" xfId="24" applyFont="1" applyAlignment="1">
      <alignment horizontal="left" indent="1"/>
      <protection/>
    </xf>
    <xf numFmtId="0" fontId="6" fillId="0" borderId="8" xfId="23" applyFont="1" applyBorder="1" applyAlignment="1">
      <alignment horizontal="left" indent="1"/>
      <protection/>
    </xf>
    <xf numFmtId="0" fontId="13" fillId="0" borderId="6" xfId="0" applyFont="1" applyBorder="1" applyAlignment="1">
      <alignment horizontal="center" vertical="center"/>
    </xf>
    <xf numFmtId="179" fontId="7" fillId="0" borderId="0" xfId="24" applyNumberFormat="1" applyFont="1" applyBorder="1" applyAlignment="1">
      <alignment horizontal="right" vertical="center"/>
      <protection/>
    </xf>
    <xf numFmtId="0" fontId="7" fillId="0" borderId="52" xfId="24" applyFont="1" applyBorder="1" applyAlignment="1">
      <alignment horizontal="center" vertical="center"/>
      <protection/>
    </xf>
    <xf numFmtId="0" fontId="7" fillId="0" borderId="143" xfId="24" applyFont="1" applyBorder="1" applyAlignment="1">
      <alignment horizontal="center" vertical="center"/>
      <protection/>
    </xf>
    <xf numFmtId="0" fontId="7" fillId="0" borderId="146" xfId="24" applyFont="1" applyBorder="1" applyAlignment="1">
      <alignment horizontal="center" vertical="center"/>
      <protection/>
    </xf>
    <xf numFmtId="0" fontId="7" fillId="0" borderId="38" xfId="24" applyFont="1" applyBorder="1" applyAlignment="1">
      <alignment horizontal="distributed" vertical="center"/>
      <protection/>
    </xf>
    <xf numFmtId="0" fontId="7" fillId="0" borderId="2" xfId="24" applyFont="1" applyBorder="1" applyAlignment="1">
      <alignment horizontal="distributed" vertical="center"/>
      <protection/>
    </xf>
    <xf numFmtId="0" fontId="7" fillId="0" borderId="4" xfId="24" applyFont="1" applyBorder="1" applyAlignment="1">
      <alignment horizontal="distributed" vertical="center"/>
      <protection/>
    </xf>
    <xf numFmtId="0" fontId="7" fillId="0" borderId="0" xfId="24" applyFont="1" applyBorder="1" applyAlignment="1">
      <alignment horizontal="distributed" vertical="center"/>
      <protection/>
    </xf>
    <xf numFmtId="0" fontId="7" fillId="0" borderId="41" xfId="24" applyFont="1" applyBorder="1" applyAlignment="1">
      <alignment horizontal="distributed" vertical="center"/>
      <protection/>
    </xf>
    <xf numFmtId="0" fontId="12" fillId="0" borderId="0" xfId="24" applyFont="1" applyBorder="1" applyAlignment="1">
      <alignment horizontal="right" vertical="center"/>
      <protection/>
    </xf>
    <xf numFmtId="0" fontId="7" fillId="0" borderId="51" xfId="24" applyFont="1" applyBorder="1" applyAlignment="1">
      <alignment horizontal="center" vertical="center"/>
      <protection/>
    </xf>
    <xf numFmtId="0" fontId="7" fillId="0" borderId="10" xfId="24" applyFont="1" applyBorder="1" applyAlignment="1">
      <alignment horizontal="distributed" vertical="center"/>
      <protection/>
    </xf>
    <xf numFmtId="0" fontId="7" fillId="0" borderId="7" xfId="24" applyFont="1" applyBorder="1" applyAlignment="1">
      <alignment horizontal="distributed" vertical="center"/>
      <protection/>
    </xf>
    <xf numFmtId="0" fontId="7" fillId="0" borderId="0" xfId="24" applyFont="1" applyBorder="1" applyAlignment="1">
      <alignment horizontal="center" vertical="center"/>
      <protection/>
    </xf>
    <xf numFmtId="0" fontId="7" fillId="0" borderId="6" xfId="24" applyFont="1" applyBorder="1" applyAlignment="1">
      <alignment horizontal="center" vertical="center"/>
      <protection/>
    </xf>
    <xf numFmtId="0" fontId="7" fillId="0" borderId="175" xfId="24" applyFont="1" applyBorder="1" applyAlignment="1">
      <alignment horizontal="center" vertical="center"/>
      <protection/>
    </xf>
    <xf numFmtId="0" fontId="7" fillId="0" borderId="130" xfId="24" applyFont="1" applyBorder="1" applyAlignment="1">
      <alignment horizontal="center" vertical="center"/>
      <protection/>
    </xf>
    <xf numFmtId="0" fontId="7" fillId="0" borderId="131" xfId="24" applyFont="1" applyBorder="1" applyAlignment="1">
      <alignment horizontal="center" vertical="center"/>
      <protection/>
    </xf>
    <xf numFmtId="0" fontId="7" fillId="0" borderId="9" xfId="24" applyFont="1" applyBorder="1" applyAlignment="1">
      <alignment horizontal="center" vertical="center"/>
      <protection/>
    </xf>
    <xf numFmtId="0" fontId="7" fillId="0" borderId="1" xfId="24" applyFont="1" applyBorder="1" applyAlignment="1">
      <alignment horizontal="center" vertical="center"/>
      <protection/>
    </xf>
    <xf numFmtId="0" fontId="7" fillId="0" borderId="11" xfId="24" applyFont="1" applyBorder="1" applyAlignment="1">
      <alignment horizontal="center" vertical="center"/>
      <protection/>
    </xf>
    <xf numFmtId="0" fontId="7" fillId="0" borderId="4" xfId="24" applyFont="1" applyBorder="1" applyAlignment="1">
      <alignment horizontal="center" vertical="center"/>
      <protection/>
    </xf>
    <xf numFmtId="182" fontId="6" fillId="0" borderId="0" xfId="24" applyNumberFormat="1" applyFont="1" applyBorder="1" applyAlignment="1">
      <alignment horizontal="center" vertical="center"/>
      <protection/>
    </xf>
    <xf numFmtId="0" fontId="7" fillId="0" borderId="3" xfId="24" applyFont="1" applyBorder="1" applyAlignment="1">
      <alignment horizontal="right" vertical="top"/>
      <protection/>
    </xf>
    <xf numFmtId="0" fontId="13" fillId="0" borderId="3" xfId="0" applyFont="1" applyBorder="1" applyAlignment="1">
      <alignment vertical="center"/>
    </xf>
    <xf numFmtId="0" fontId="7" fillId="0" borderId="0" xfId="24" applyFont="1" applyBorder="1" applyAlignment="1">
      <alignment horizontal="left" vertical="center" wrapText="1"/>
      <protection/>
    </xf>
    <xf numFmtId="0" fontId="13" fillId="0" borderId="0" xfId="0" applyFont="1" applyAlignment="1">
      <alignment vertical="center"/>
    </xf>
    <xf numFmtId="0" fontId="7" fillId="0" borderId="0" xfId="24" applyFont="1" applyBorder="1" applyAlignment="1">
      <alignment horizontal="left" vertical="top" wrapText="1"/>
      <protection/>
    </xf>
    <xf numFmtId="182" fontId="7" fillId="0" borderId="38" xfId="24" applyNumberFormat="1" applyFont="1" applyBorder="1" applyAlignment="1">
      <alignment horizontal="right" vertical="center"/>
      <protection/>
    </xf>
    <xf numFmtId="182" fontId="7" fillId="0" borderId="2" xfId="24" applyNumberFormat="1" applyFont="1" applyBorder="1" applyAlignment="1">
      <alignment horizontal="right" vertical="center"/>
      <protection/>
    </xf>
    <xf numFmtId="182" fontId="7" fillId="0" borderId="25" xfId="24" applyNumberFormat="1" applyFont="1" applyBorder="1" applyAlignment="1">
      <alignment horizontal="right" vertical="center"/>
      <protection/>
    </xf>
    <xf numFmtId="182" fontId="7" fillId="0" borderId="10" xfId="24" applyNumberFormat="1" applyFont="1" applyBorder="1" applyAlignment="1">
      <alignment horizontal="right" vertical="center"/>
      <protection/>
    </xf>
    <xf numFmtId="182" fontId="7" fillId="0" borderId="7" xfId="24" applyNumberFormat="1" applyFont="1" applyBorder="1" applyAlignment="1">
      <alignment horizontal="right" vertical="center"/>
      <protection/>
    </xf>
    <xf numFmtId="182" fontId="7" fillId="0" borderId="24" xfId="24" applyNumberFormat="1" applyFont="1" applyBorder="1" applyAlignment="1">
      <alignment horizontal="right" vertical="center"/>
      <protection/>
    </xf>
    <xf numFmtId="182" fontId="7" fillId="0" borderId="38" xfId="24" applyNumberFormat="1" applyFont="1" applyBorder="1" applyAlignment="1">
      <alignment vertical="center"/>
      <protection/>
    </xf>
    <xf numFmtId="182" fontId="7" fillId="0" borderId="2" xfId="24" applyNumberFormat="1" applyFont="1" applyBorder="1" applyAlignment="1">
      <alignment vertical="center"/>
      <protection/>
    </xf>
    <xf numFmtId="182" fontId="7" fillId="0" borderId="25" xfId="24" applyNumberFormat="1" applyFont="1" applyBorder="1" applyAlignment="1">
      <alignment vertical="center"/>
      <protection/>
    </xf>
    <xf numFmtId="182" fontId="7" fillId="0" borderId="10" xfId="24" applyNumberFormat="1" applyFont="1" applyBorder="1" applyAlignment="1">
      <alignment vertical="center"/>
      <protection/>
    </xf>
    <xf numFmtId="182" fontId="7" fillId="0" borderId="7" xfId="24" applyNumberFormat="1" applyFont="1" applyBorder="1" applyAlignment="1">
      <alignment vertical="center"/>
      <protection/>
    </xf>
    <xf numFmtId="182" fontId="7" fillId="0" borderId="24" xfId="24" applyNumberFormat="1" applyFont="1" applyBorder="1" applyAlignment="1">
      <alignment vertical="center"/>
      <protection/>
    </xf>
    <xf numFmtId="182" fontId="7" fillId="0" borderId="171" xfId="24" applyNumberFormat="1" applyFont="1" applyBorder="1" applyAlignment="1">
      <alignment horizontal="right" vertical="center"/>
      <protection/>
    </xf>
    <xf numFmtId="182" fontId="7" fillId="0" borderId="40" xfId="24" applyNumberFormat="1" applyFont="1" applyBorder="1" applyAlignment="1">
      <alignment horizontal="right" vertical="center"/>
      <protection/>
    </xf>
    <xf numFmtId="182" fontId="7" fillId="0" borderId="96" xfId="24" applyNumberFormat="1" applyFont="1" applyBorder="1" applyAlignment="1">
      <alignment horizontal="right" vertical="center"/>
      <protection/>
    </xf>
    <xf numFmtId="182" fontId="7" fillId="0" borderId="39" xfId="24" applyNumberFormat="1" applyFont="1" applyBorder="1" applyAlignment="1">
      <alignment horizontal="right" vertical="center"/>
      <protection/>
    </xf>
    <xf numFmtId="182" fontId="7" fillId="0" borderId="19" xfId="24" applyNumberFormat="1" applyFont="1" applyBorder="1" applyAlignment="1">
      <alignment horizontal="right" vertical="center"/>
      <protection/>
    </xf>
    <xf numFmtId="182" fontId="7" fillId="0" borderId="20" xfId="24" applyNumberFormat="1" applyFont="1" applyBorder="1" applyAlignment="1">
      <alignment horizontal="right" vertical="center"/>
      <protection/>
    </xf>
    <xf numFmtId="182" fontId="7" fillId="0" borderId="31" xfId="24" applyNumberFormat="1" applyFont="1" applyBorder="1" applyAlignment="1">
      <alignment horizontal="right" vertical="center"/>
      <protection/>
    </xf>
    <xf numFmtId="0" fontId="7" fillId="0" borderId="8" xfId="24" applyFont="1" applyBorder="1" applyAlignment="1">
      <alignment horizontal="right"/>
      <protection/>
    </xf>
    <xf numFmtId="0" fontId="6" fillId="0" borderId="8" xfId="23" applyFont="1" applyBorder="1" applyAlignment="1">
      <alignment horizontal="center" vertical="center"/>
      <protection/>
    </xf>
    <xf numFmtId="0" fontId="6" fillId="0" borderId="18" xfId="23" applyFont="1" applyBorder="1" applyAlignment="1">
      <alignment horizontal="center" vertical="center"/>
      <protection/>
    </xf>
    <xf numFmtId="0" fontId="6" fillId="0" borderId="4" xfId="23" applyFont="1" applyBorder="1" applyAlignment="1">
      <alignment horizontal="center" vertical="center"/>
      <protection/>
    </xf>
    <xf numFmtId="0" fontId="6" fillId="0" borderId="0" xfId="23" applyFont="1" applyBorder="1" applyAlignment="1">
      <alignment horizontal="center" vertical="center"/>
      <protection/>
    </xf>
    <xf numFmtId="0" fontId="6" fillId="0" borderId="26" xfId="23" applyFont="1" applyBorder="1" applyAlignment="1">
      <alignment horizontal="center" vertical="center"/>
      <protection/>
    </xf>
    <xf numFmtId="182" fontId="7" fillId="0" borderId="140" xfId="24" applyNumberFormat="1" applyFont="1" applyBorder="1" applyAlignment="1">
      <alignment vertical="center"/>
      <protection/>
    </xf>
    <xf numFmtId="182" fontId="7" fillId="0" borderId="8" xfId="24" applyNumberFormat="1" applyFont="1" applyBorder="1" applyAlignment="1">
      <alignment vertical="center"/>
      <protection/>
    </xf>
    <xf numFmtId="182" fontId="7" fillId="0" borderId="18" xfId="24" applyNumberFormat="1" applyFont="1" applyBorder="1" applyAlignment="1">
      <alignment vertical="center"/>
      <protection/>
    </xf>
    <xf numFmtId="182" fontId="7" fillId="0" borderId="39" xfId="23" applyNumberFormat="1" applyFont="1" applyBorder="1" applyAlignment="1">
      <alignment vertical="center"/>
      <protection/>
    </xf>
    <xf numFmtId="182" fontId="7" fillId="0" borderId="19" xfId="23" applyNumberFormat="1" applyFont="1" applyBorder="1" applyAlignment="1">
      <alignment vertical="center"/>
      <protection/>
    </xf>
    <xf numFmtId="182" fontId="7" fillId="0" borderId="20" xfId="23" applyNumberFormat="1" applyFont="1" applyBorder="1" applyAlignment="1">
      <alignment vertical="center"/>
      <protection/>
    </xf>
    <xf numFmtId="0" fontId="6" fillId="0" borderId="2" xfId="23" applyFont="1" applyBorder="1" applyAlignment="1">
      <alignment vertical="center"/>
      <protection/>
    </xf>
    <xf numFmtId="0" fontId="6" fillId="0" borderId="10" xfId="23" applyFont="1" applyBorder="1" applyAlignment="1">
      <alignment vertical="center"/>
      <protection/>
    </xf>
    <xf numFmtId="0" fontId="6" fillId="0" borderId="7" xfId="23" applyFont="1" applyBorder="1" applyAlignment="1">
      <alignment vertical="center"/>
      <protection/>
    </xf>
    <xf numFmtId="0" fontId="6" fillId="0" borderId="2" xfId="23" applyFont="1" applyBorder="1" applyAlignment="1">
      <alignment horizontal="right" vertical="center"/>
      <protection/>
    </xf>
    <xf numFmtId="0" fontId="6" fillId="0" borderId="10" xfId="23" applyFont="1" applyBorder="1" applyAlignment="1">
      <alignment horizontal="right" vertical="center"/>
      <protection/>
    </xf>
    <xf numFmtId="0" fontId="6" fillId="0" borderId="7" xfId="23" applyFont="1" applyBorder="1" applyAlignment="1">
      <alignment horizontal="right" vertical="center"/>
      <protection/>
    </xf>
    <xf numFmtId="182" fontId="7" fillId="0" borderId="16" xfId="24" applyNumberFormat="1" applyFont="1" applyBorder="1" applyAlignment="1">
      <alignment horizontal="right" vertical="center"/>
      <protection/>
    </xf>
    <xf numFmtId="182" fontId="7" fillId="0" borderId="5" xfId="24" applyNumberFormat="1" applyFont="1" applyBorder="1" applyAlignment="1">
      <alignment horizontal="right" vertical="center"/>
      <protection/>
    </xf>
    <xf numFmtId="182" fontId="7" fillId="0" borderId="16" xfId="24" applyNumberFormat="1" applyFont="1" applyBorder="1" applyAlignment="1">
      <alignment vertical="center"/>
      <protection/>
    </xf>
    <xf numFmtId="182" fontId="7" fillId="0" borderId="5" xfId="24" applyNumberFormat="1" applyFont="1" applyBorder="1" applyAlignment="1">
      <alignment vertical="center"/>
      <protection/>
    </xf>
    <xf numFmtId="0" fontId="6" fillId="0" borderId="19" xfId="23" applyFont="1" applyBorder="1" applyAlignment="1">
      <alignment horizontal="right" vertical="center"/>
      <protection/>
    </xf>
    <xf numFmtId="0" fontId="7" fillId="0" borderId="40" xfId="24" applyFont="1" applyBorder="1" applyAlignment="1">
      <alignment horizontal="distributed" vertical="center"/>
      <protection/>
    </xf>
    <xf numFmtId="182" fontId="7" fillId="0" borderId="172" xfId="24" applyNumberFormat="1" applyFont="1" applyBorder="1" applyAlignment="1">
      <alignment horizontal="right" vertical="center"/>
      <protection/>
    </xf>
    <xf numFmtId="182" fontId="7" fillId="0" borderId="171" xfId="24" applyNumberFormat="1" applyFont="1" applyBorder="1" applyAlignment="1">
      <alignment vertical="center"/>
      <protection/>
    </xf>
    <xf numFmtId="182" fontId="7" fillId="0" borderId="40" xfId="24" applyNumberFormat="1" applyFont="1" applyBorder="1" applyAlignment="1">
      <alignment vertical="center"/>
      <protection/>
    </xf>
    <xf numFmtId="182" fontId="7" fillId="0" borderId="172" xfId="24" applyNumberFormat="1" applyFont="1" applyBorder="1" applyAlignment="1">
      <alignment vertical="center"/>
      <protection/>
    </xf>
    <xf numFmtId="0" fontId="6" fillId="0" borderId="40" xfId="23" applyFont="1" applyBorder="1" applyAlignment="1">
      <alignment horizontal="right" vertical="center"/>
      <protection/>
    </xf>
    <xf numFmtId="0" fontId="7" fillId="0" borderId="8" xfId="24" applyFont="1" applyBorder="1" applyAlignment="1">
      <alignment horizontal="distributed" vertical="center"/>
      <protection/>
    </xf>
    <xf numFmtId="0" fontId="6" fillId="0" borderId="7" xfId="23" applyFont="1" applyBorder="1" applyAlignment="1">
      <alignment horizontal="distributed" vertical="center"/>
      <protection/>
    </xf>
    <xf numFmtId="182" fontId="7" fillId="0" borderId="9" xfId="24" applyNumberFormat="1" applyFont="1" applyBorder="1" applyAlignment="1">
      <alignment vertical="center"/>
      <protection/>
    </xf>
    <xf numFmtId="0" fontId="7" fillId="0" borderId="19" xfId="24" applyFont="1" applyBorder="1" applyAlignment="1">
      <alignment horizontal="distributed" vertical="center"/>
      <protection/>
    </xf>
    <xf numFmtId="0" fontId="7" fillId="0" borderId="66" xfId="24" applyFont="1" applyBorder="1" applyAlignment="1">
      <alignment horizontal="center" vertical="center" textRotation="255"/>
      <protection/>
    </xf>
    <xf numFmtId="0" fontId="7" fillId="0" borderId="9" xfId="24" applyFont="1" applyBorder="1" applyAlignment="1">
      <alignment horizontal="center" vertical="center" textRotation="255"/>
      <protection/>
    </xf>
    <xf numFmtId="0" fontId="7" fillId="0" borderId="63" xfId="24" applyFont="1" applyBorder="1" applyAlignment="1">
      <alignment horizontal="center" vertical="center" textRotation="255"/>
      <protection/>
    </xf>
    <xf numFmtId="0" fontId="7" fillId="0" borderId="1" xfId="24" applyFont="1" applyBorder="1" applyAlignment="1">
      <alignment horizontal="center" vertical="center" textRotation="255"/>
      <protection/>
    </xf>
    <xf numFmtId="0" fontId="7" fillId="0" borderId="67" xfId="24" applyFont="1" applyBorder="1" applyAlignment="1">
      <alignment horizontal="center" vertical="center" textRotation="255"/>
      <protection/>
    </xf>
    <xf numFmtId="0" fontId="7" fillId="0" borderId="5" xfId="24" applyFont="1" applyBorder="1" applyAlignment="1">
      <alignment horizontal="center" vertical="center" textRotation="255"/>
      <protection/>
    </xf>
    <xf numFmtId="0" fontId="7" fillId="0" borderId="8" xfId="24" applyFont="1" applyBorder="1" applyAlignment="1">
      <alignment horizontal="center" vertical="center"/>
      <protection/>
    </xf>
  </cellXfs>
  <cellStyles count="13">
    <cellStyle name="Normal" xfId="0"/>
    <cellStyle name="Percent" xfId="15"/>
    <cellStyle name="Hyperlink" xfId="16"/>
    <cellStyle name="Comma [0]" xfId="17"/>
    <cellStyle name="Comma" xfId="18"/>
    <cellStyle name="資料" xfId="19"/>
    <cellStyle name="Currency [0]" xfId="20"/>
    <cellStyle name="Currency" xfId="21"/>
    <cellStyle name="標準_【校正１】税務課" xfId="22"/>
    <cellStyle name="標準_Book2" xfId="23"/>
    <cellStyle name="標準_市税２" xfId="24"/>
    <cellStyle name="標準_税務課"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5</xdr:col>
      <xdr:colOff>0</xdr:colOff>
      <xdr:row>9</xdr:row>
      <xdr:rowOff>0</xdr:rowOff>
    </xdr:to>
    <xdr:sp>
      <xdr:nvSpPr>
        <xdr:cNvPr id="1" name="Line 1"/>
        <xdr:cNvSpPr>
          <a:spLocks/>
        </xdr:cNvSpPr>
      </xdr:nvSpPr>
      <xdr:spPr>
        <a:xfrm>
          <a:off x="9525" y="981075"/>
          <a:ext cx="1009650" cy="1047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5</xdr:row>
      <xdr:rowOff>9525</xdr:rowOff>
    </xdr:from>
    <xdr:to>
      <xdr:col>13</xdr:col>
      <xdr:colOff>0</xdr:colOff>
      <xdr:row>9</xdr:row>
      <xdr:rowOff>0</xdr:rowOff>
    </xdr:to>
    <xdr:sp>
      <xdr:nvSpPr>
        <xdr:cNvPr id="2" name="Line 3"/>
        <xdr:cNvSpPr>
          <a:spLocks/>
        </xdr:cNvSpPr>
      </xdr:nvSpPr>
      <xdr:spPr>
        <a:xfrm>
          <a:off x="7867650" y="981075"/>
          <a:ext cx="0" cy="1047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12</xdr:row>
      <xdr:rowOff>76200</xdr:rowOff>
    </xdr:from>
    <xdr:to>
      <xdr:col>3</xdr:col>
      <xdr:colOff>0</xdr:colOff>
      <xdr:row>12</xdr:row>
      <xdr:rowOff>76200</xdr:rowOff>
    </xdr:to>
    <xdr:sp>
      <xdr:nvSpPr>
        <xdr:cNvPr id="1" name="Line 1"/>
        <xdr:cNvSpPr>
          <a:spLocks/>
        </xdr:cNvSpPr>
      </xdr:nvSpPr>
      <xdr:spPr>
        <a:xfrm>
          <a:off x="1485900" y="24955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12</xdr:row>
      <xdr:rowOff>76200</xdr:rowOff>
    </xdr:from>
    <xdr:to>
      <xdr:col>3</xdr:col>
      <xdr:colOff>0</xdr:colOff>
      <xdr:row>12</xdr:row>
      <xdr:rowOff>76200</xdr:rowOff>
    </xdr:to>
    <xdr:sp>
      <xdr:nvSpPr>
        <xdr:cNvPr id="2" name="Line 2"/>
        <xdr:cNvSpPr>
          <a:spLocks/>
        </xdr:cNvSpPr>
      </xdr:nvSpPr>
      <xdr:spPr>
        <a:xfrm>
          <a:off x="1485900" y="24955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266700</xdr:colOff>
      <xdr:row>12</xdr:row>
      <xdr:rowOff>76200</xdr:rowOff>
    </xdr:from>
    <xdr:to>
      <xdr:col>3</xdr:col>
      <xdr:colOff>723900</xdr:colOff>
      <xdr:row>12</xdr:row>
      <xdr:rowOff>76200</xdr:rowOff>
    </xdr:to>
    <xdr:sp>
      <xdr:nvSpPr>
        <xdr:cNvPr id="3" name="Line 3"/>
        <xdr:cNvSpPr>
          <a:spLocks/>
        </xdr:cNvSpPr>
      </xdr:nvSpPr>
      <xdr:spPr>
        <a:xfrm>
          <a:off x="1752600" y="2495550"/>
          <a:ext cx="457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266700</xdr:colOff>
      <xdr:row>12</xdr:row>
      <xdr:rowOff>76200</xdr:rowOff>
    </xdr:from>
    <xdr:to>
      <xdr:col>4</xdr:col>
      <xdr:colOff>723900</xdr:colOff>
      <xdr:row>12</xdr:row>
      <xdr:rowOff>76200</xdr:rowOff>
    </xdr:to>
    <xdr:sp>
      <xdr:nvSpPr>
        <xdr:cNvPr id="4" name="Line 4"/>
        <xdr:cNvSpPr>
          <a:spLocks/>
        </xdr:cNvSpPr>
      </xdr:nvSpPr>
      <xdr:spPr>
        <a:xfrm>
          <a:off x="2771775" y="2495550"/>
          <a:ext cx="457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xdr:row>
      <xdr:rowOff>9525</xdr:rowOff>
    </xdr:from>
    <xdr:to>
      <xdr:col>3</xdr:col>
      <xdr:colOff>0</xdr:colOff>
      <xdr:row>5</xdr:row>
      <xdr:rowOff>0</xdr:rowOff>
    </xdr:to>
    <xdr:sp>
      <xdr:nvSpPr>
        <xdr:cNvPr id="5" name="Line 5"/>
        <xdr:cNvSpPr>
          <a:spLocks/>
        </xdr:cNvSpPr>
      </xdr:nvSpPr>
      <xdr:spPr>
        <a:xfrm>
          <a:off x="9525" y="495300"/>
          <a:ext cx="147637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266700</xdr:colOff>
      <xdr:row>12</xdr:row>
      <xdr:rowOff>76200</xdr:rowOff>
    </xdr:from>
    <xdr:to>
      <xdr:col>5</xdr:col>
      <xdr:colOff>723900</xdr:colOff>
      <xdr:row>12</xdr:row>
      <xdr:rowOff>76200</xdr:rowOff>
    </xdr:to>
    <xdr:sp>
      <xdr:nvSpPr>
        <xdr:cNvPr id="6" name="Line 6"/>
        <xdr:cNvSpPr>
          <a:spLocks/>
        </xdr:cNvSpPr>
      </xdr:nvSpPr>
      <xdr:spPr>
        <a:xfrm>
          <a:off x="3743325" y="2495550"/>
          <a:ext cx="457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266700</xdr:colOff>
      <xdr:row>12</xdr:row>
      <xdr:rowOff>76200</xdr:rowOff>
    </xdr:from>
    <xdr:to>
      <xdr:col>7</xdr:col>
      <xdr:colOff>723900</xdr:colOff>
      <xdr:row>12</xdr:row>
      <xdr:rowOff>76200</xdr:rowOff>
    </xdr:to>
    <xdr:sp>
      <xdr:nvSpPr>
        <xdr:cNvPr id="7" name="Line 7"/>
        <xdr:cNvSpPr>
          <a:spLocks/>
        </xdr:cNvSpPr>
      </xdr:nvSpPr>
      <xdr:spPr>
        <a:xfrm>
          <a:off x="5667375" y="2495550"/>
          <a:ext cx="457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266700</xdr:colOff>
      <xdr:row>12</xdr:row>
      <xdr:rowOff>76200</xdr:rowOff>
    </xdr:from>
    <xdr:to>
      <xdr:col>6</xdr:col>
      <xdr:colOff>723900</xdr:colOff>
      <xdr:row>12</xdr:row>
      <xdr:rowOff>76200</xdr:rowOff>
    </xdr:to>
    <xdr:sp>
      <xdr:nvSpPr>
        <xdr:cNvPr id="8" name="Line 8"/>
        <xdr:cNvSpPr>
          <a:spLocks/>
        </xdr:cNvSpPr>
      </xdr:nvSpPr>
      <xdr:spPr>
        <a:xfrm>
          <a:off x="4705350" y="2495550"/>
          <a:ext cx="457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266700</xdr:colOff>
      <xdr:row>12</xdr:row>
      <xdr:rowOff>76200</xdr:rowOff>
    </xdr:from>
    <xdr:to>
      <xdr:col>3</xdr:col>
      <xdr:colOff>723900</xdr:colOff>
      <xdr:row>12</xdr:row>
      <xdr:rowOff>76200</xdr:rowOff>
    </xdr:to>
    <xdr:sp>
      <xdr:nvSpPr>
        <xdr:cNvPr id="9" name="Line 9"/>
        <xdr:cNvSpPr>
          <a:spLocks/>
        </xdr:cNvSpPr>
      </xdr:nvSpPr>
      <xdr:spPr>
        <a:xfrm>
          <a:off x="1752600" y="2495550"/>
          <a:ext cx="457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266700</xdr:colOff>
      <xdr:row>12</xdr:row>
      <xdr:rowOff>76200</xdr:rowOff>
    </xdr:from>
    <xdr:to>
      <xdr:col>4</xdr:col>
      <xdr:colOff>723900</xdr:colOff>
      <xdr:row>12</xdr:row>
      <xdr:rowOff>76200</xdr:rowOff>
    </xdr:to>
    <xdr:sp>
      <xdr:nvSpPr>
        <xdr:cNvPr id="10" name="Line 10"/>
        <xdr:cNvSpPr>
          <a:spLocks/>
        </xdr:cNvSpPr>
      </xdr:nvSpPr>
      <xdr:spPr>
        <a:xfrm>
          <a:off x="2771775" y="2495550"/>
          <a:ext cx="457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266700</xdr:colOff>
      <xdr:row>12</xdr:row>
      <xdr:rowOff>76200</xdr:rowOff>
    </xdr:from>
    <xdr:to>
      <xdr:col>5</xdr:col>
      <xdr:colOff>723900</xdr:colOff>
      <xdr:row>12</xdr:row>
      <xdr:rowOff>76200</xdr:rowOff>
    </xdr:to>
    <xdr:sp>
      <xdr:nvSpPr>
        <xdr:cNvPr id="11" name="Line 11"/>
        <xdr:cNvSpPr>
          <a:spLocks/>
        </xdr:cNvSpPr>
      </xdr:nvSpPr>
      <xdr:spPr>
        <a:xfrm>
          <a:off x="3743325" y="2495550"/>
          <a:ext cx="457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266700</xdr:colOff>
      <xdr:row>12</xdr:row>
      <xdr:rowOff>76200</xdr:rowOff>
    </xdr:from>
    <xdr:to>
      <xdr:col>6</xdr:col>
      <xdr:colOff>723900</xdr:colOff>
      <xdr:row>12</xdr:row>
      <xdr:rowOff>76200</xdr:rowOff>
    </xdr:to>
    <xdr:sp>
      <xdr:nvSpPr>
        <xdr:cNvPr id="12" name="Line 12"/>
        <xdr:cNvSpPr>
          <a:spLocks/>
        </xdr:cNvSpPr>
      </xdr:nvSpPr>
      <xdr:spPr>
        <a:xfrm>
          <a:off x="4705350" y="2495550"/>
          <a:ext cx="457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266700</xdr:colOff>
      <xdr:row>12</xdr:row>
      <xdr:rowOff>76200</xdr:rowOff>
    </xdr:from>
    <xdr:to>
      <xdr:col>3</xdr:col>
      <xdr:colOff>723900</xdr:colOff>
      <xdr:row>12</xdr:row>
      <xdr:rowOff>76200</xdr:rowOff>
    </xdr:to>
    <xdr:sp>
      <xdr:nvSpPr>
        <xdr:cNvPr id="13" name="Line 13"/>
        <xdr:cNvSpPr>
          <a:spLocks/>
        </xdr:cNvSpPr>
      </xdr:nvSpPr>
      <xdr:spPr>
        <a:xfrm>
          <a:off x="1752600" y="2495550"/>
          <a:ext cx="457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266700</xdr:colOff>
      <xdr:row>12</xdr:row>
      <xdr:rowOff>76200</xdr:rowOff>
    </xdr:from>
    <xdr:to>
      <xdr:col>3</xdr:col>
      <xdr:colOff>723900</xdr:colOff>
      <xdr:row>12</xdr:row>
      <xdr:rowOff>76200</xdr:rowOff>
    </xdr:to>
    <xdr:sp>
      <xdr:nvSpPr>
        <xdr:cNvPr id="14" name="Line 14"/>
        <xdr:cNvSpPr>
          <a:spLocks/>
        </xdr:cNvSpPr>
      </xdr:nvSpPr>
      <xdr:spPr>
        <a:xfrm>
          <a:off x="1752600" y="2495550"/>
          <a:ext cx="457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266700</xdr:colOff>
      <xdr:row>12</xdr:row>
      <xdr:rowOff>76200</xdr:rowOff>
    </xdr:from>
    <xdr:to>
      <xdr:col>4</xdr:col>
      <xdr:colOff>723900</xdr:colOff>
      <xdr:row>12</xdr:row>
      <xdr:rowOff>76200</xdr:rowOff>
    </xdr:to>
    <xdr:sp>
      <xdr:nvSpPr>
        <xdr:cNvPr id="15" name="Line 15"/>
        <xdr:cNvSpPr>
          <a:spLocks/>
        </xdr:cNvSpPr>
      </xdr:nvSpPr>
      <xdr:spPr>
        <a:xfrm>
          <a:off x="2771775" y="2495550"/>
          <a:ext cx="457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266700</xdr:colOff>
      <xdr:row>12</xdr:row>
      <xdr:rowOff>76200</xdr:rowOff>
    </xdr:from>
    <xdr:to>
      <xdr:col>4</xdr:col>
      <xdr:colOff>723900</xdr:colOff>
      <xdr:row>12</xdr:row>
      <xdr:rowOff>76200</xdr:rowOff>
    </xdr:to>
    <xdr:sp>
      <xdr:nvSpPr>
        <xdr:cNvPr id="16" name="Line 16"/>
        <xdr:cNvSpPr>
          <a:spLocks/>
        </xdr:cNvSpPr>
      </xdr:nvSpPr>
      <xdr:spPr>
        <a:xfrm>
          <a:off x="2771775" y="2495550"/>
          <a:ext cx="457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266700</xdr:colOff>
      <xdr:row>12</xdr:row>
      <xdr:rowOff>76200</xdr:rowOff>
    </xdr:from>
    <xdr:to>
      <xdr:col>5</xdr:col>
      <xdr:colOff>723900</xdr:colOff>
      <xdr:row>12</xdr:row>
      <xdr:rowOff>76200</xdr:rowOff>
    </xdr:to>
    <xdr:sp>
      <xdr:nvSpPr>
        <xdr:cNvPr id="17" name="Line 17"/>
        <xdr:cNvSpPr>
          <a:spLocks/>
        </xdr:cNvSpPr>
      </xdr:nvSpPr>
      <xdr:spPr>
        <a:xfrm>
          <a:off x="3743325" y="2495550"/>
          <a:ext cx="457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266700</xdr:colOff>
      <xdr:row>12</xdr:row>
      <xdr:rowOff>76200</xdr:rowOff>
    </xdr:from>
    <xdr:to>
      <xdr:col>5</xdr:col>
      <xdr:colOff>723900</xdr:colOff>
      <xdr:row>12</xdr:row>
      <xdr:rowOff>76200</xdr:rowOff>
    </xdr:to>
    <xdr:sp>
      <xdr:nvSpPr>
        <xdr:cNvPr id="18" name="Line 18"/>
        <xdr:cNvSpPr>
          <a:spLocks/>
        </xdr:cNvSpPr>
      </xdr:nvSpPr>
      <xdr:spPr>
        <a:xfrm>
          <a:off x="3743325" y="2495550"/>
          <a:ext cx="457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266700</xdr:colOff>
      <xdr:row>12</xdr:row>
      <xdr:rowOff>76200</xdr:rowOff>
    </xdr:from>
    <xdr:to>
      <xdr:col>6</xdr:col>
      <xdr:colOff>723900</xdr:colOff>
      <xdr:row>12</xdr:row>
      <xdr:rowOff>76200</xdr:rowOff>
    </xdr:to>
    <xdr:sp>
      <xdr:nvSpPr>
        <xdr:cNvPr id="19" name="Line 19"/>
        <xdr:cNvSpPr>
          <a:spLocks/>
        </xdr:cNvSpPr>
      </xdr:nvSpPr>
      <xdr:spPr>
        <a:xfrm>
          <a:off x="4705350" y="2495550"/>
          <a:ext cx="457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266700</xdr:colOff>
      <xdr:row>12</xdr:row>
      <xdr:rowOff>76200</xdr:rowOff>
    </xdr:from>
    <xdr:to>
      <xdr:col>3</xdr:col>
      <xdr:colOff>723900</xdr:colOff>
      <xdr:row>12</xdr:row>
      <xdr:rowOff>76200</xdr:rowOff>
    </xdr:to>
    <xdr:sp>
      <xdr:nvSpPr>
        <xdr:cNvPr id="20" name="Line 20"/>
        <xdr:cNvSpPr>
          <a:spLocks/>
        </xdr:cNvSpPr>
      </xdr:nvSpPr>
      <xdr:spPr>
        <a:xfrm>
          <a:off x="1752600" y="2495550"/>
          <a:ext cx="457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266700</xdr:colOff>
      <xdr:row>12</xdr:row>
      <xdr:rowOff>76200</xdr:rowOff>
    </xdr:from>
    <xdr:to>
      <xdr:col>4</xdr:col>
      <xdr:colOff>723900</xdr:colOff>
      <xdr:row>12</xdr:row>
      <xdr:rowOff>76200</xdr:rowOff>
    </xdr:to>
    <xdr:sp>
      <xdr:nvSpPr>
        <xdr:cNvPr id="21" name="Line 21"/>
        <xdr:cNvSpPr>
          <a:spLocks/>
        </xdr:cNvSpPr>
      </xdr:nvSpPr>
      <xdr:spPr>
        <a:xfrm>
          <a:off x="2771775" y="2495550"/>
          <a:ext cx="457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266700</xdr:colOff>
      <xdr:row>12</xdr:row>
      <xdr:rowOff>76200</xdr:rowOff>
    </xdr:from>
    <xdr:to>
      <xdr:col>6</xdr:col>
      <xdr:colOff>723900</xdr:colOff>
      <xdr:row>12</xdr:row>
      <xdr:rowOff>76200</xdr:rowOff>
    </xdr:to>
    <xdr:sp>
      <xdr:nvSpPr>
        <xdr:cNvPr id="22" name="Line 22"/>
        <xdr:cNvSpPr>
          <a:spLocks/>
        </xdr:cNvSpPr>
      </xdr:nvSpPr>
      <xdr:spPr>
        <a:xfrm>
          <a:off x="4705350" y="2495550"/>
          <a:ext cx="457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266700</xdr:colOff>
      <xdr:row>12</xdr:row>
      <xdr:rowOff>76200</xdr:rowOff>
    </xdr:from>
    <xdr:to>
      <xdr:col>5</xdr:col>
      <xdr:colOff>723900</xdr:colOff>
      <xdr:row>12</xdr:row>
      <xdr:rowOff>76200</xdr:rowOff>
    </xdr:to>
    <xdr:sp>
      <xdr:nvSpPr>
        <xdr:cNvPr id="23" name="Line 23"/>
        <xdr:cNvSpPr>
          <a:spLocks/>
        </xdr:cNvSpPr>
      </xdr:nvSpPr>
      <xdr:spPr>
        <a:xfrm>
          <a:off x="3743325" y="2495550"/>
          <a:ext cx="457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266700</xdr:colOff>
      <xdr:row>12</xdr:row>
      <xdr:rowOff>76200</xdr:rowOff>
    </xdr:from>
    <xdr:to>
      <xdr:col>3</xdr:col>
      <xdr:colOff>723900</xdr:colOff>
      <xdr:row>12</xdr:row>
      <xdr:rowOff>76200</xdr:rowOff>
    </xdr:to>
    <xdr:sp>
      <xdr:nvSpPr>
        <xdr:cNvPr id="24" name="Line 24"/>
        <xdr:cNvSpPr>
          <a:spLocks/>
        </xdr:cNvSpPr>
      </xdr:nvSpPr>
      <xdr:spPr>
        <a:xfrm>
          <a:off x="1752600" y="2495550"/>
          <a:ext cx="457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266700</xdr:colOff>
      <xdr:row>12</xdr:row>
      <xdr:rowOff>76200</xdr:rowOff>
    </xdr:from>
    <xdr:to>
      <xdr:col>4</xdr:col>
      <xdr:colOff>723900</xdr:colOff>
      <xdr:row>12</xdr:row>
      <xdr:rowOff>76200</xdr:rowOff>
    </xdr:to>
    <xdr:sp>
      <xdr:nvSpPr>
        <xdr:cNvPr id="25" name="Line 25"/>
        <xdr:cNvSpPr>
          <a:spLocks/>
        </xdr:cNvSpPr>
      </xdr:nvSpPr>
      <xdr:spPr>
        <a:xfrm>
          <a:off x="2771775" y="2495550"/>
          <a:ext cx="457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266700</xdr:colOff>
      <xdr:row>12</xdr:row>
      <xdr:rowOff>76200</xdr:rowOff>
    </xdr:from>
    <xdr:to>
      <xdr:col>5</xdr:col>
      <xdr:colOff>723900</xdr:colOff>
      <xdr:row>12</xdr:row>
      <xdr:rowOff>76200</xdr:rowOff>
    </xdr:to>
    <xdr:sp>
      <xdr:nvSpPr>
        <xdr:cNvPr id="26" name="Line 26"/>
        <xdr:cNvSpPr>
          <a:spLocks/>
        </xdr:cNvSpPr>
      </xdr:nvSpPr>
      <xdr:spPr>
        <a:xfrm>
          <a:off x="3743325" y="2495550"/>
          <a:ext cx="457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266700</xdr:colOff>
      <xdr:row>12</xdr:row>
      <xdr:rowOff>76200</xdr:rowOff>
    </xdr:from>
    <xdr:to>
      <xdr:col>3</xdr:col>
      <xdr:colOff>723900</xdr:colOff>
      <xdr:row>12</xdr:row>
      <xdr:rowOff>76200</xdr:rowOff>
    </xdr:to>
    <xdr:sp>
      <xdr:nvSpPr>
        <xdr:cNvPr id="27" name="Line 27"/>
        <xdr:cNvSpPr>
          <a:spLocks/>
        </xdr:cNvSpPr>
      </xdr:nvSpPr>
      <xdr:spPr>
        <a:xfrm>
          <a:off x="1752600" y="2495550"/>
          <a:ext cx="457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266700</xdr:colOff>
      <xdr:row>12</xdr:row>
      <xdr:rowOff>76200</xdr:rowOff>
    </xdr:from>
    <xdr:to>
      <xdr:col>3</xdr:col>
      <xdr:colOff>723900</xdr:colOff>
      <xdr:row>12</xdr:row>
      <xdr:rowOff>76200</xdr:rowOff>
    </xdr:to>
    <xdr:sp>
      <xdr:nvSpPr>
        <xdr:cNvPr id="28" name="Line 28"/>
        <xdr:cNvSpPr>
          <a:spLocks/>
        </xdr:cNvSpPr>
      </xdr:nvSpPr>
      <xdr:spPr>
        <a:xfrm>
          <a:off x="1752600" y="2495550"/>
          <a:ext cx="457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266700</xdr:colOff>
      <xdr:row>12</xdr:row>
      <xdr:rowOff>76200</xdr:rowOff>
    </xdr:from>
    <xdr:to>
      <xdr:col>4</xdr:col>
      <xdr:colOff>723900</xdr:colOff>
      <xdr:row>12</xdr:row>
      <xdr:rowOff>76200</xdr:rowOff>
    </xdr:to>
    <xdr:sp>
      <xdr:nvSpPr>
        <xdr:cNvPr id="29" name="Line 29"/>
        <xdr:cNvSpPr>
          <a:spLocks/>
        </xdr:cNvSpPr>
      </xdr:nvSpPr>
      <xdr:spPr>
        <a:xfrm>
          <a:off x="2771775" y="2495550"/>
          <a:ext cx="457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266700</xdr:colOff>
      <xdr:row>12</xdr:row>
      <xdr:rowOff>76200</xdr:rowOff>
    </xdr:from>
    <xdr:to>
      <xdr:col>4</xdr:col>
      <xdr:colOff>723900</xdr:colOff>
      <xdr:row>12</xdr:row>
      <xdr:rowOff>76200</xdr:rowOff>
    </xdr:to>
    <xdr:sp>
      <xdr:nvSpPr>
        <xdr:cNvPr id="30" name="Line 30"/>
        <xdr:cNvSpPr>
          <a:spLocks/>
        </xdr:cNvSpPr>
      </xdr:nvSpPr>
      <xdr:spPr>
        <a:xfrm>
          <a:off x="2771775" y="2495550"/>
          <a:ext cx="457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266700</xdr:colOff>
      <xdr:row>12</xdr:row>
      <xdr:rowOff>76200</xdr:rowOff>
    </xdr:from>
    <xdr:to>
      <xdr:col>5</xdr:col>
      <xdr:colOff>723900</xdr:colOff>
      <xdr:row>12</xdr:row>
      <xdr:rowOff>76200</xdr:rowOff>
    </xdr:to>
    <xdr:sp>
      <xdr:nvSpPr>
        <xdr:cNvPr id="31" name="Line 31"/>
        <xdr:cNvSpPr>
          <a:spLocks/>
        </xdr:cNvSpPr>
      </xdr:nvSpPr>
      <xdr:spPr>
        <a:xfrm>
          <a:off x="3743325" y="2495550"/>
          <a:ext cx="457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266700</xdr:colOff>
      <xdr:row>12</xdr:row>
      <xdr:rowOff>76200</xdr:rowOff>
    </xdr:from>
    <xdr:to>
      <xdr:col>3</xdr:col>
      <xdr:colOff>723900</xdr:colOff>
      <xdr:row>12</xdr:row>
      <xdr:rowOff>76200</xdr:rowOff>
    </xdr:to>
    <xdr:sp>
      <xdr:nvSpPr>
        <xdr:cNvPr id="32" name="Line 32"/>
        <xdr:cNvSpPr>
          <a:spLocks/>
        </xdr:cNvSpPr>
      </xdr:nvSpPr>
      <xdr:spPr>
        <a:xfrm>
          <a:off x="1752600" y="2495550"/>
          <a:ext cx="457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266700</xdr:colOff>
      <xdr:row>12</xdr:row>
      <xdr:rowOff>76200</xdr:rowOff>
    </xdr:from>
    <xdr:to>
      <xdr:col>4</xdr:col>
      <xdr:colOff>723900</xdr:colOff>
      <xdr:row>12</xdr:row>
      <xdr:rowOff>76200</xdr:rowOff>
    </xdr:to>
    <xdr:sp>
      <xdr:nvSpPr>
        <xdr:cNvPr id="33" name="Line 33"/>
        <xdr:cNvSpPr>
          <a:spLocks/>
        </xdr:cNvSpPr>
      </xdr:nvSpPr>
      <xdr:spPr>
        <a:xfrm>
          <a:off x="2771775" y="2495550"/>
          <a:ext cx="457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266700</xdr:colOff>
      <xdr:row>12</xdr:row>
      <xdr:rowOff>76200</xdr:rowOff>
    </xdr:from>
    <xdr:to>
      <xdr:col>6</xdr:col>
      <xdr:colOff>723900</xdr:colOff>
      <xdr:row>12</xdr:row>
      <xdr:rowOff>76200</xdr:rowOff>
    </xdr:to>
    <xdr:sp>
      <xdr:nvSpPr>
        <xdr:cNvPr id="34" name="Line 34"/>
        <xdr:cNvSpPr>
          <a:spLocks/>
        </xdr:cNvSpPr>
      </xdr:nvSpPr>
      <xdr:spPr>
        <a:xfrm>
          <a:off x="4705350" y="2495550"/>
          <a:ext cx="457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266700</xdr:colOff>
      <xdr:row>12</xdr:row>
      <xdr:rowOff>76200</xdr:rowOff>
    </xdr:from>
    <xdr:to>
      <xdr:col>5</xdr:col>
      <xdr:colOff>723900</xdr:colOff>
      <xdr:row>12</xdr:row>
      <xdr:rowOff>76200</xdr:rowOff>
    </xdr:to>
    <xdr:sp>
      <xdr:nvSpPr>
        <xdr:cNvPr id="35" name="Line 35"/>
        <xdr:cNvSpPr>
          <a:spLocks/>
        </xdr:cNvSpPr>
      </xdr:nvSpPr>
      <xdr:spPr>
        <a:xfrm>
          <a:off x="3743325" y="2495550"/>
          <a:ext cx="457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266700</xdr:colOff>
      <xdr:row>12</xdr:row>
      <xdr:rowOff>76200</xdr:rowOff>
    </xdr:from>
    <xdr:to>
      <xdr:col>3</xdr:col>
      <xdr:colOff>723900</xdr:colOff>
      <xdr:row>12</xdr:row>
      <xdr:rowOff>76200</xdr:rowOff>
    </xdr:to>
    <xdr:sp>
      <xdr:nvSpPr>
        <xdr:cNvPr id="36" name="Line 36"/>
        <xdr:cNvSpPr>
          <a:spLocks/>
        </xdr:cNvSpPr>
      </xdr:nvSpPr>
      <xdr:spPr>
        <a:xfrm>
          <a:off x="1752600" y="2495550"/>
          <a:ext cx="457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266700</xdr:colOff>
      <xdr:row>12</xdr:row>
      <xdr:rowOff>76200</xdr:rowOff>
    </xdr:from>
    <xdr:to>
      <xdr:col>4</xdr:col>
      <xdr:colOff>723900</xdr:colOff>
      <xdr:row>12</xdr:row>
      <xdr:rowOff>76200</xdr:rowOff>
    </xdr:to>
    <xdr:sp>
      <xdr:nvSpPr>
        <xdr:cNvPr id="37" name="Line 37"/>
        <xdr:cNvSpPr>
          <a:spLocks/>
        </xdr:cNvSpPr>
      </xdr:nvSpPr>
      <xdr:spPr>
        <a:xfrm>
          <a:off x="2771775" y="2495550"/>
          <a:ext cx="457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266700</xdr:colOff>
      <xdr:row>12</xdr:row>
      <xdr:rowOff>76200</xdr:rowOff>
    </xdr:from>
    <xdr:to>
      <xdr:col>5</xdr:col>
      <xdr:colOff>723900</xdr:colOff>
      <xdr:row>12</xdr:row>
      <xdr:rowOff>76200</xdr:rowOff>
    </xdr:to>
    <xdr:sp>
      <xdr:nvSpPr>
        <xdr:cNvPr id="38" name="Line 38"/>
        <xdr:cNvSpPr>
          <a:spLocks/>
        </xdr:cNvSpPr>
      </xdr:nvSpPr>
      <xdr:spPr>
        <a:xfrm>
          <a:off x="3743325" y="2495550"/>
          <a:ext cx="457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266700</xdr:colOff>
      <xdr:row>12</xdr:row>
      <xdr:rowOff>76200</xdr:rowOff>
    </xdr:from>
    <xdr:to>
      <xdr:col>3</xdr:col>
      <xdr:colOff>723900</xdr:colOff>
      <xdr:row>12</xdr:row>
      <xdr:rowOff>76200</xdr:rowOff>
    </xdr:to>
    <xdr:sp>
      <xdr:nvSpPr>
        <xdr:cNvPr id="39" name="Line 39"/>
        <xdr:cNvSpPr>
          <a:spLocks/>
        </xdr:cNvSpPr>
      </xdr:nvSpPr>
      <xdr:spPr>
        <a:xfrm>
          <a:off x="1752600" y="2495550"/>
          <a:ext cx="457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266700</xdr:colOff>
      <xdr:row>12</xdr:row>
      <xdr:rowOff>76200</xdr:rowOff>
    </xdr:from>
    <xdr:to>
      <xdr:col>3</xdr:col>
      <xdr:colOff>723900</xdr:colOff>
      <xdr:row>12</xdr:row>
      <xdr:rowOff>76200</xdr:rowOff>
    </xdr:to>
    <xdr:sp>
      <xdr:nvSpPr>
        <xdr:cNvPr id="40" name="Line 40"/>
        <xdr:cNvSpPr>
          <a:spLocks/>
        </xdr:cNvSpPr>
      </xdr:nvSpPr>
      <xdr:spPr>
        <a:xfrm>
          <a:off x="1752600" y="2495550"/>
          <a:ext cx="457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266700</xdr:colOff>
      <xdr:row>12</xdr:row>
      <xdr:rowOff>76200</xdr:rowOff>
    </xdr:from>
    <xdr:to>
      <xdr:col>4</xdr:col>
      <xdr:colOff>723900</xdr:colOff>
      <xdr:row>12</xdr:row>
      <xdr:rowOff>76200</xdr:rowOff>
    </xdr:to>
    <xdr:sp>
      <xdr:nvSpPr>
        <xdr:cNvPr id="41" name="Line 41"/>
        <xdr:cNvSpPr>
          <a:spLocks/>
        </xdr:cNvSpPr>
      </xdr:nvSpPr>
      <xdr:spPr>
        <a:xfrm>
          <a:off x="2771775" y="2495550"/>
          <a:ext cx="457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266700</xdr:colOff>
      <xdr:row>12</xdr:row>
      <xdr:rowOff>76200</xdr:rowOff>
    </xdr:from>
    <xdr:to>
      <xdr:col>4</xdr:col>
      <xdr:colOff>723900</xdr:colOff>
      <xdr:row>12</xdr:row>
      <xdr:rowOff>76200</xdr:rowOff>
    </xdr:to>
    <xdr:sp>
      <xdr:nvSpPr>
        <xdr:cNvPr id="42" name="Line 42"/>
        <xdr:cNvSpPr>
          <a:spLocks/>
        </xdr:cNvSpPr>
      </xdr:nvSpPr>
      <xdr:spPr>
        <a:xfrm>
          <a:off x="2771775" y="2495550"/>
          <a:ext cx="457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266700</xdr:colOff>
      <xdr:row>12</xdr:row>
      <xdr:rowOff>76200</xdr:rowOff>
    </xdr:from>
    <xdr:to>
      <xdr:col>5</xdr:col>
      <xdr:colOff>723900</xdr:colOff>
      <xdr:row>12</xdr:row>
      <xdr:rowOff>76200</xdr:rowOff>
    </xdr:to>
    <xdr:sp>
      <xdr:nvSpPr>
        <xdr:cNvPr id="43" name="Line 43"/>
        <xdr:cNvSpPr>
          <a:spLocks/>
        </xdr:cNvSpPr>
      </xdr:nvSpPr>
      <xdr:spPr>
        <a:xfrm>
          <a:off x="3743325" y="2495550"/>
          <a:ext cx="457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266700</xdr:colOff>
      <xdr:row>12</xdr:row>
      <xdr:rowOff>76200</xdr:rowOff>
    </xdr:from>
    <xdr:to>
      <xdr:col>3</xdr:col>
      <xdr:colOff>723900</xdr:colOff>
      <xdr:row>12</xdr:row>
      <xdr:rowOff>76200</xdr:rowOff>
    </xdr:to>
    <xdr:sp>
      <xdr:nvSpPr>
        <xdr:cNvPr id="44" name="Line 44"/>
        <xdr:cNvSpPr>
          <a:spLocks/>
        </xdr:cNvSpPr>
      </xdr:nvSpPr>
      <xdr:spPr>
        <a:xfrm>
          <a:off x="1752600" y="2495550"/>
          <a:ext cx="457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266700</xdr:colOff>
      <xdr:row>12</xdr:row>
      <xdr:rowOff>76200</xdr:rowOff>
    </xdr:from>
    <xdr:to>
      <xdr:col>5</xdr:col>
      <xdr:colOff>723900</xdr:colOff>
      <xdr:row>12</xdr:row>
      <xdr:rowOff>76200</xdr:rowOff>
    </xdr:to>
    <xdr:sp>
      <xdr:nvSpPr>
        <xdr:cNvPr id="45" name="Line 45"/>
        <xdr:cNvSpPr>
          <a:spLocks/>
        </xdr:cNvSpPr>
      </xdr:nvSpPr>
      <xdr:spPr>
        <a:xfrm>
          <a:off x="3743325" y="2495550"/>
          <a:ext cx="457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266700</xdr:colOff>
      <xdr:row>12</xdr:row>
      <xdr:rowOff>76200</xdr:rowOff>
    </xdr:from>
    <xdr:to>
      <xdr:col>4</xdr:col>
      <xdr:colOff>723900</xdr:colOff>
      <xdr:row>12</xdr:row>
      <xdr:rowOff>76200</xdr:rowOff>
    </xdr:to>
    <xdr:sp>
      <xdr:nvSpPr>
        <xdr:cNvPr id="46" name="Line 46"/>
        <xdr:cNvSpPr>
          <a:spLocks/>
        </xdr:cNvSpPr>
      </xdr:nvSpPr>
      <xdr:spPr>
        <a:xfrm>
          <a:off x="2771775" y="2495550"/>
          <a:ext cx="457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266700</xdr:colOff>
      <xdr:row>12</xdr:row>
      <xdr:rowOff>76200</xdr:rowOff>
    </xdr:from>
    <xdr:to>
      <xdr:col>3</xdr:col>
      <xdr:colOff>723900</xdr:colOff>
      <xdr:row>12</xdr:row>
      <xdr:rowOff>76200</xdr:rowOff>
    </xdr:to>
    <xdr:sp>
      <xdr:nvSpPr>
        <xdr:cNvPr id="47" name="Line 47"/>
        <xdr:cNvSpPr>
          <a:spLocks/>
        </xdr:cNvSpPr>
      </xdr:nvSpPr>
      <xdr:spPr>
        <a:xfrm>
          <a:off x="1752600" y="2495550"/>
          <a:ext cx="457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266700</xdr:colOff>
      <xdr:row>12</xdr:row>
      <xdr:rowOff>76200</xdr:rowOff>
    </xdr:from>
    <xdr:to>
      <xdr:col>4</xdr:col>
      <xdr:colOff>723900</xdr:colOff>
      <xdr:row>12</xdr:row>
      <xdr:rowOff>76200</xdr:rowOff>
    </xdr:to>
    <xdr:sp>
      <xdr:nvSpPr>
        <xdr:cNvPr id="48" name="Line 48"/>
        <xdr:cNvSpPr>
          <a:spLocks/>
        </xdr:cNvSpPr>
      </xdr:nvSpPr>
      <xdr:spPr>
        <a:xfrm>
          <a:off x="2771775" y="2495550"/>
          <a:ext cx="457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266700</xdr:colOff>
      <xdr:row>12</xdr:row>
      <xdr:rowOff>76200</xdr:rowOff>
    </xdr:from>
    <xdr:to>
      <xdr:col>3</xdr:col>
      <xdr:colOff>723900</xdr:colOff>
      <xdr:row>12</xdr:row>
      <xdr:rowOff>76200</xdr:rowOff>
    </xdr:to>
    <xdr:sp>
      <xdr:nvSpPr>
        <xdr:cNvPr id="49" name="Line 49"/>
        <xdr:cNvSpPr>
          <a:spLocks/>
        </xdr:cNvSpPr>
      </xdr:nvSpPr>
      <xdr:spPr>
        <a:xfrm>
          <a:off x="1752600" y="2495550"/>
          <a:ext cx="457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266700</xdr:colOff>
      <xdr:row>12</xdr:row>
      <xdr:rowOff>76200</xdr:rowOff>
    </xdr:from>
    <xdr:to>
      <xdr:col>3</xdr:col>
      <xdr:colOff>723900</xdr:colOff>
      <xdr:row>12</xdr:row>
      <xdr:rowOff>76200</xdr:rowOff>
    </xdr:to>
    <xdr:sp>
      <xdr:nvSpPr>
        <xdr:cNvPr id="50" name="Line 50"/>
        <xdr:cNvSpPr>
          <a:spLocks/>
        </xdr:cNvSpPr>
      </xdr:nvSpPr>
      <xdr:spPr>
        <a:xfrm>
          <a:off x="1752600" y="2495550"/>
          <a:ext cx="457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266700</xdr:colOff>
      <xdr:row>12</xdr:row>
      <xdr:rowOff>76200</xdr:rowOff>
    </xdr:from>
    <xdr:to>
      <xdr:col>4</xdr:col>
      <xdr:colOff>723900</xdr:colOff>
      <xdr:row>12</xdr:row>
      <xdr:rowOff>76200</xdr:rowOff>
    </xdr:to>
    <xdr:sp>
      <xdr:nvSpPr>
        <xdr:cNvPr id="51" name="Line 51"/>
        <xdr:cNvSpPr>
          <a:spLocks/>
        </xdr:cNvSpPr>
      </xdr:nvSpPr>
      <xdr:spPr>
        <a:xfrm>
          <a:off x="2771775" y="2495550"/>
          <a:ext cx="457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266700</xdr:colOff>
      <xdr:row>12</xdr:row>
      <xdr:rowOff>76200</xdr:rowOff>
    </xdr:from>
    <xdr:to>
      <xdr:col>7</xdr:col>
      <xdr:colOff>723900</xdr:colOff>
      <xdr:row>12</xdr:row>
      <xdr:rowOff>76200</xdr:rowOff>
    </xdr:to>
    <xdr:sp>
      <xdr:nvSpPr>
        <xdr:cNvPr id="52" name="Line 52"/>
        <xdr:cNvSpPr>
          <a:spLocks/>
        </xdr:cNvSpPr>
      </xdr:nvSpPr>
      <xdr:spPr>
        <a:xfrm>
          <a:off x="5667375" y="2495550"/>
          <a:ext cx="457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266700</xdr:colOff>
      <xdr:row>12</xdr:row>
      <xdr:rowOff>76200</xdr:rowOff>
    </xdr:from>
    <xdr:to>
      <xdr:col>7</xdr:col>
      <xdr:colOff>723900</xdr:colOff>
      <xdr:row>12</xdr:row>
      <xdr:rowOff>76200</xdr:rowOff>
    </xdr:to>
    <xdr:sp>
      <xdr:nvSpPr>
        <xdr:cNvPr id="53" name="Line 53"/>
        <xdr:cNvSpPr>
          <a:spLocks/>
        </xdr:cNvSpPr>
      </xdr:nvSpPr>
      <xdr:spPr>
        <a:xfrm>
          <a:off x="5667375" y="2495550"/>
          <a:ext cx="457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266700</xdr:colOff>
      <xdr:row>12</xdr:row>
      <xdr:rowOff>76200</xdr:rowOff>
    </xdr:from>
    <xdr:to>
      <xdr:col>7</xdr:col>
      <xdr:colOff>723900</xdr:colOff>
      <xdr:row>12</xdr:row>
      <xdr:rowOff>76200</xdr:rowOff>
    </xdr:to>
    <xdr:sp>
      <xdr:nvSpPr>
        <xdr:cNvPr id="54" name="Line 54"/>
        <xdr:cNvSpPr>
          <a:spLocks/>
        </xdr:cNvSpPr>
      </xdr:nvSpPr>
      <xdr:spPr>
        <a:xfrm>
          <a:off x="5667375" y="2495550"/>
          <a:ext cx="457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266700</xdr:colOff>
      <xdr:row>12</xdr:row>
      <xdr:rowOff>76200</xdr:rowOff>
    </xdr:from>
    <xdr:to>
      <xdr:col>7</xdr:col>
      <xdr:colOff>723900</xdr:colOff>
      <xdr:row>12</xdr:row>
      <xdr:rowOff>76200</xdr:rowOff>
    </xdr:to>
    <xdr:sp>
      <xdr:nvSpPr>
        <xdr:cNvPr id="55" name="Line 55"/>
        <xdr:cNvSpPr>
          <a:spLocks/>
        </xdr:cNvSpPr>
      </xdr:nvSpPr>
      <xdr:spPr>
        <a:xfrm>
          <a:off x="5667375" y="2495550"/>
          <a:ext cx="457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266700</xdr:colOff>
      <xdr:row>12</xdr:row>
      <xdr:rowOff>76200</xdr:rowOff>
    </xdr:from>
    <xdr:to>
      <xdr:col>7</xdr:col>
      <xdr:colOff>723900</xdr:colOff>
      <xdr:row>12</xdr:row>
      <xdr:rowOff>76200</xdr:rowOff>
    </xdr:to>
    <xdr:sp>
      <xdr:nvSpPr>
        <xdr:cNvPr id="56" name="Line 56"/>
        <xdr:cNvSpPr>
          <a:spLocks/>
        </xdr:cNvSpPr>
      </xdr:nvSpPr>
      <xdr:spPr>
        <a:xfrm>
          <a:off x="5667375" y="2495550"/>
          <a:ext cx="457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266700</xdr:colOff>
      <xdr:row>12</xdr:row>
      <xdr:rowOff>76200</xdr:rowOff>
    </xdr:from>
    <xdr:to>
      <xdr:col>7</xdr:col>
      <xdr:colOff>723900</xdr:colOff>
      <xdr:row>12</xdr:row>
      <xdr:rowOff>76200</xdr:rowOff>
    </xdr:to>
    <xdr:sp>
      <xdr:nvSpPr>
        <xdr:cNvPr id="57" name="Line 57"/>
        <xdr:cNvSpPr>
          <a:spLocks/>
        </xdr:cNvSpPr>
      </xdr:nvSpPr>
      <xdr:spPr>
        <a:xfrm>
          <a:off x="5667375" y="2495550"/>
          <a:ext cx="457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266700</xdr:colOff>
      <xdr:row>12</xdr:row>
      <xdr:rowOff>76200</xdr:rowOff>
    </xdr:from>
    <xdr:to>
      <xdr:col>7</xdr:col>
      <xdr:colOff>723900</xdr:colOff>
      <xdr:row>12</xdr:row>
      <xdr:rowOff>76200</xdr:rowOff>
    </xdr:to>
    <xdr:sp>
      <xdr:nvSpPr>
        <xdr:cNvPr id="58" name="Line 58"/>
        <xdr:cNvSpPr>
          <a:spLocks/>
        </xdr:cNvSpPr>
      </xdr:nvSpPr>
      <xdr:spPr>
        <a:xfrm>
          <a:off x="5667375" y="2495550"/>
          <a:ext cx="457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266700</xdr:colOff>
      <xdr:row>12</xdr:row>
      <xdr:rowOff>76200</xdr:rowOff>
    </xdr:from>
    <xdr:to>
      <xdr:col>7</xdr:col>
      <xdr:colOff>723900</xdr:colOff>
      <xdr:row>12</xdr:row>
      <xdr:rowOff>76200</xdr:rowOff>
    </xdr:to>
    <xdr:sp>
      <xdr:nvSpPr>
        <xdr:cNvPr id="59" name="Line 59"/>
        <xdr:cNvSpPr>
          <a:spLocks/>
        </xdr:cNvSpPr>
      </xdr:nvSpPr>
      <xdr:spPr>
        <a:xfrm>
          <a:off x="5667375" y="2495550"/>
          <a:ext cx="457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266700</xdr:colOff>
      <xdr:row>12</xdr:row>
      <xdr:rowOff>76200</xdr:rowOff>
    </xdr:from>
    <xdr:to>
      <xdr:col>7</xdr:col>
      <xdr:colOff>723900</xdr:colOff>
      <xdr:row>12</xdr:row>
      <xdr:rowOff>76200</xdr:rowOff>
    </xdr:to>
    <xdr:sp>
      <xdr:nvSpPr>
        <xdr:cNvPr id="60" name="Line 60"/>
        <xdr:cNvSpPr>
          <a:spLocks/>
        </xdr:cNvSpPr>
      </xdr:nvSpPr>
      <xdr:spPr>
        <a:xfrm>
          <a:off x="5667375" y="2495550"/>
          <a:ext cx="457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266700</xdr:colOff>
      <xdr:row>12</xdr:row>
      <xdr:rowOff>76200</xdr:rowOff>
    </xdr:from>
    <xdr:to>
      <xdr:col>7</xdr:col>
      <xdr:colOff>723900</xdr:colOff>
      <xdr:row>12</xdr:row>
      <xdr:rowOff>76200</xdr:rowOff>
    </xdr:to>
    <xdr:sp>
      <xdr:nvSpPr>
        <xdr:cNvPr id="61" name="Line 61"/>
        <xdr:cNvSpPr>
          <a:spLocks/>
        </xdr:cNvSpPr>
      </xdr:nvSpPr>
      <xdr:spPr>
        <a:xfrm>
          <a:off x="5667375" y="2495550"/>
          <a:ext cx="457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1</xdr:col>
      <xdr:colOff>0</xdr:colOff>
      <xdr:row>4</xdr:row>
      <xdr:rowOff>0</xdr:rowOff>
    </xdr:to>
    <xdr:sp>
      <xdr:nvSpPr>
        <xdr:cNvPr id="1" name="Line 1"/>
        <xdr:cNvSpPr>
          <a:spLocks/>
        </xdr:cNvSpPr>
      </xdr:nvSpPr>
      <xdr:spPr>
        <a:xfrm>
          <a:off x="9525" y="381000"/>
          <a:ext cx="50482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9525</xdr:rowOff>
    </xdr:from>
    <xdr:to>
      <xdr:col>4</xdr:col>
      <xdr:colOff>0</xdr:colOff>
      <xdr:row>4</xdr:row>
      <xdr:rowOff>0</xdr:rowOff>
    </xdr:to>
    <xdr:sp>
      <xdr:nvSpPr>
        <xdr:cNvPr id="2" name="Line 2"/>
        <xdr:cNvSpPr>
          <a:spLocks/>
        </xdr:cNvSpPr>
      </xdr:nvSpPr>
      <xdr:spPr>
        <a:xfrm>
          <a:off x="9525" y="381000"/>
          <a:ext cx="1657350"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0</xdr:row>
      <xdr:rowOff>0</xdr:rowOff>
    </xdr:from>
    <xdr:to>
      <xdr:col>3</xdr:col>
      <xdr:colOff>619125</xdr:colOff>
      <xdr:row>0</xdr:row>
      <xdr:rowOff>0</xdr:rowOff>
    </xdr:to>
    <xdr:sp>
      <xdr:nvSpPr>
        <xdr:cNvPr id="1" name="Line 1"/>
        <xdr:cNvSpPr>
          <a:spLocks/>
        </xdr:cNvSpPr>
      </xdr:nvSpPr>
      <xdr:spPr>
        <a:xfrm>
          <a:off x="419100" y="0"/>
          <a:ext cx="552450" cy="0"/>
        </a:xfrm>
        <a:prstGeom prst="line">
          <a:avLst/>
        </a:prstGeom>
        <a:noFill/>
        <a:ln w="63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2" name="Line 2"/>
        <xdr:cNvSpPr>
          <a:spLocks/>
        </xdr:cNvSpPr>
      </xdr:nvSpPr>
      <xdr:spPr>
        <a:xfrm>
          <a:off x="1333500" y="0"/>
          <a:ext cx="0" cy="0"/>
        </a:xfrm>
        <a:prstGeom prst="line">
          <a:avLst/>
        </a:prstGeom>
        <a:noFill/>
        <a:ln w="63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3" name="Line 3"/>
        <xdr:cNvSpPr>
          <a:spLocks/>
        </xdr:cNvSpPr>
      </xdr:nvSpPr>
      <xdr:spPr>
        <a:xfrm>
          <a:off x="1333500" y="0"/>
          <a:ext cx="0" cy="0"/>
        </a:xfrm>
        <a:prstGeom prst="line">
          <a:avLst/>
        </a:prstGeom>
        <a:noFill/>
        <a:ln w="63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0</xdr:row>
      <xdr:rowOff>0</xdr:rowOff>
    </xdr:from>
    <xdr:to>
      <xdr:col>8</xdr:col>
      <xdr:colOff>247650</xdr:colOff>
      <xdr:row>0</xdr:row>
      <xdr:rowOff>0</xdr:rowOff>
    </xdr:to>
    <xdr:sp>
      <xdr:nvSpPr>
        <xdr:cNvPr id="4" name="Line 4"/>
        <xdr:cNvSpPr>
          <a:spLocks/>
        </xdr:cNvSpPr>
      </xdr:nvSpPr>
      <xdr:spPr>
        <a:xfrm>
          <a:off x="2409825" y="0"/>
          <a:ext cx="171450" cy="0"/>
        </a:xfrm>
        <a:prstGeom prst="line">
          <a:avLst/>
        </a:prstGeom>
        <a:noFill/>
        <a:ln w="63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0</xdr:row>
      <xdr:rowOff>0</xdr:rowOff>
    </xdr:from>
    <xdr:to>
      <xdr:col>9</xdr:col>
      <xdr:colOff>247650</xdr:colOff>
      <xdr:row>0</xdr:row>
      <xdr:rowOff>0</xdr:rowOff>
    </xdr:to>
    <xdr:sp>
      <xdr:nvSpPr>
        <xdr:cNvPr id="5" name="Line 5"/>
        <xdr:cNvSpPr>
          <a:spLocks/>
        </xdr:cNvSpPr>
      </xdr:nvSpPr>
      <xdr:spPr>
        <a:xfrm>
          <a:off x="2733675" y="0"/>
          <a:ext cx="180975" cy="0"/>
        </a:xfrm>
        <a:prstGeom prst="line">
          <a:avLst/>
        </a:prstGeom>
        <a:noFill/>
        <a:ln w="63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2</xdr:col>
      <xdr:colOff>47625</xdr:colOff>
      <xdr:row>0</xdr:row>
      <xdr:rowOff>0</xdr:rowOff>
    </xdr:to>
    <xdr:sp>
      <xdr:nvSpPr>
        <xdr:cNvPr id="6" name="Line 6"/>
        <xdr:cNvSpPr>
          <a:spLocks/>
        </xdr:cNvSpPr>
      </xdr:nvSpPr>
      <xdr:spPr>
        <a:xfrm>
          <a:off x="38100" y="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0</xdr:row>
      <xdr:rowOff>0</xdr:rowOff>
    </xdr:from>
    <xdr:to>
      <xdr:col>2</xdr:col>
      <xdr:colOff>38100</xdr:colOff>
      <xdr:row>0</xdr:row>
      <xdr:rowOff>0</xdr:rowOff>
    </xdr:to>
    <xdr:sp>
      <xdr:nvSpPr>
        <xdr:cNvPr id="7" name="TextBox 7"/>
        <xdr:cNvSpPr txBox="1">
          <a:spLocks noChangeArrowheads="1"/>
        </xdr:cNvSpPr>
      </xdr:nvSpPr>
      <xdr:spPr>
        <a:xfrm>
          <a:off x="76200" y="0"/>
          <a:ext cx="257175" cy="0"/>
        </a:xfrm>
        <a:prstGeom prst="rect">
          <a:avLst/>
        </a:prstGeom>
        <a:noFill/>
        <a:ln w="9525" cmpd="sng">
          <a:noFill/>
        </a:ln>
      </xdr:spPr>
      <xdr:txBody>
        <a:bodyPr vertOverflow="clip" wrap="square" vert="wordArtVertRtl"/>
        <a:p>
          <a:pPr algn="l">
            <a:defRPr/>
          </a:pPr>
          <a:r>
            <a:rPr lang="en-US" cap="none" sz="1000" b="0" i="0" u="none" baseline="0"/>
            <a:t>（　）</a:t>
          </a:r>
        </a:p>
      </xdr:txBody>
    </xdr:sp>
    <xdr:clientData/>
  </xdr:twoCellAnchor>
  <xdr:twoCellAnchor>
    <xdr:from>
      <xdr:col>1</xdr:col>
      <xdr:colOff>38100</xdr:colOff>
      <xdr:row>0</xdr:row>
      <xdr:rowOff>0</xdr:rowOff>
    </xdr:from>
    <xdr:to>
      <xdr:col>2</xdr:col>
      <xdr:colOff>38100</xdr:colOff>
      <xdr:row>0</xdr:row>
      <xdr:rowOff>0</xdr:rowOff>
    </xdr:to>
    <xdr:sp>
      <xdr:nvSpPr>
        <xdr:cNvPr id="8" name="TextBox 8"/>
        <xdr:cNvSpPr txBox="1">
          <a:spLocks noChangeArrowheads="1"/>
        </xdr:cNvSpPr>
      </xdr:nvSpPr>
      <xdr:spPr>
        <a:xfrm>
          <a:off x="76200" y="0"/>
          <a:ext cx="257175" cy="0"/>
        </a:xfrm>
        <a:prstGeom prst="rect">
          <a:avLst/>
        </a:prstGeom>
        <a:noFill/>
        <a:ln w="9525" cmpd="sng">
          <a:noFill/>
        </a:ln>
      </xdr:spPr>
      <xdr:txBody>
        <a:bodyPr vertOverflow="clip" wrap="square" vert="wordArtVertRtl"/>
        <a:p>
          <a:pPr algn="l">
            <a:defRPr/>
          </a:pPr>
          <a:r>
            <a:rPr lang="en-US" cap="none" sz="1000" b="0" i="0" u="none" baseline="0"/>
            <a:t>（　　）</a:t>
          </a:r>
        </a:p>
      </xdr:txBody>
    </xdr:sp>
    <xdr:clientData/>
  </xdr:twoCellAnchor>
  <xdr:twoCellAnchor>
    <xdr:from>
      <xdr:col>0</xdr:col>
      <xdr:colOff>9525</xdr:colOff>
      <xdr:row>3</xdr:row>
      <xdr:rowOff>9525</xdr:rowOff>
    </xdr:from>
    <xdr:to>
      <xdr:col>5</xdr:col>
      <xdr:colOff>0</xdr:colOff>
      <xdr:row>5</xdr:row>
      <xdr:rowOff>0</xdr:rowOff>
    </xdr:to>
    <xdr:sp>
      <xdr:nvSpPr>
        <xdr:cNvPr id="9" name="Line 9"/>
        <xdr:cNvSpPr>
          <a:spLocks/>
        </xdr:cNvSpPr>
      </xdr:nvSpPr>
      <xdr:spPr>
        <a:xfrm>
          <a:off x="9525" y="457200"/>
          <a:ext cx="132397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0</xdr:row>
      <xdr:rowOff>0</xdr:rowOff>
    </xdr:from>
    <xdr:to>
      <xdr:col>5</xdr:col>
      <xdr:colOff>0</xdr:colOff>
      <xdr:row>0</xdr:row>
      <xdr:rowOff>0</xdr:rowOff>
    </xdr:to>
    <xdr:sp>
      <xdr:nvSpPr>
        <xdr:cNvPr id="10" name="Line 10"/>
        <xdr:cNvSpPr>
          <a:spLocks/>
        </xdr:cNvSpPr>
      </xdr:nvSpPr>
      <xdr:spPr>
        <a:xfrm>
          <a:off x="9525" y="0"/>
          <a:ext cx="1323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0</xdr:row>
      <xdr:rowOff>0</xdr:rowOff>
    </xdr:from>
    <xdr:to>
      <xdr:col>2</xdr:col>
      <xdr:colOff>9525</xdr:colOff>
      <xdr:row>0</xdr:row>
      <xdr:rowOff>0</xdr:rowOff>
    </xdr:to>
    <xdr:sp>
      <xdr:nvSpPr>
        <xdr:cNvPr id="11" name="TextBox 11"/>
        <xdr:cNvSpPr txBox="1">
          <a:spLocks noChangeArrowheads="1"/>
        </xdr:cNvSpPr>
      </xdr:nvSpPr>
      <xdr:spPr>
        <a:xfrm>
          <a:off x="47625" y="0"/>
          <a:ext cx="257175" cy="0"/>
        </a:xfrm>
        <a:prstGeom prst="rect">
          <a:avLst/>
        </a:prstGeom>
        <a:noFill/>
        <a:ln w="9525" cmpd="sng">
          <a:noFill/>
        </a:ln>
      </xdr:spPr>
      <xdr:txBody>
        <a:bodyPr vertOverflow="clip" wrap="square" vert="wordArtVertRtl"/>
        <a:p>
          <a:pPr algn="l">
            <a:defRPr/>
          </a:pPr>
          <a:r>
            <a:rPr lang="en-US" cap="none" sz="1000" b="0" i="0" u="none" baseline="0"/>
            <a:t>（　）</a:t>
          </a:r>
        </a:p>
      </xdr:txBody>
    </xdr:sp>
    <xdr:clientData/>
  </xdr:twoCellAnchor>
  <xdr:twoCellAnchor>
    <xdr:from>
      <xdr:col>5</xdr:col>
      <xdr:colOff>0</xdr:colOff>
      <xdr:row>0</xdr:row>
      <xdr:rowOff>0</xdr:rowOff>
    </xdr:from>
    <xdr:to>
      <xdr:col>5</xdr:col>
      <xdr:colOff>0</xdr:colOff>
      <xdr:row>0</xdr:row>
      <xdr:rowOff>0</xdr:rowOff>
    </xdr:to>
    <xdr:sp>
      <xdr:nvSpPr>
        <xdr:cNvPr id="12" name="Line 12"/>
        <xdr:cNvSpPr>
          <a:spLocks/>
        </xdr:cNvSpPr>
      </xdr:nvSpPr>
      <xdr:spPr>
        <a:xfrm flipH="1">
          <a:off x="13335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13" name="Line 13"/>
        <xdr:cNvSpPr>
          <a:spLocks/>
        </xdr:cNvSpPr>
      </xdr:nvSpPr>
      <xdr:spPr>
        <a:xfrm flipH="1">
          <a:off x="13335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14" name="Line 14"/>
        <xdr:cNvSpPr>
          <a:spLocks/>
        </xdr:cNvSpPr>
      </xdr:nvSpPr>
      <xdr:spPr>
        <a:xfrm flipH="1">
          <a:off x="13335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0</xdr:row>
      <xdr:rowOff>0</xdr:rowOff>
    </xdr:from>
    <xdr:to>
      <xdr:col>2</xdr:col>
      <xdr:colOff>19050</xdr:colOff>
      <xdr:row>0</xdr:row>
      <xdr:rowOff>0</xdr:rowOff>
    </xdr:to>
    <xdr:sp>
      <xdr:nvSpPr>
        <xdr:cNvPr id="15" name="TextBox 15"/>
        <xdr:cNvSpPr txBox="1">
          <a:spLocks noChangeArrowheads="1"/>
        </xdr:cNvSpPr>
      </xdr:nvSpPr>
      <xdr:spPr>
        <a:xfrm>
          <a:off x="57150" y="0"/>
          <a:ext cx="257175" cy="0"/>
        </a:xfrm>
        <a:prstGeom prst="rect">
          <a:avLst/>
        </a:prstGeom>
        <a:noFill/>
        <a:ln w="9525" cmpd="sng">
          <a:noFill/>
        </a:ln>
      </xdr:spPr>
      <xdr:txBody>
        <a:bodyPr vertOverflow="clip" wrap="square" vert="wordArtVertRtl"/>
        <a:p>
          <a:pPr algn="l">
            <a:defRPr/>
          </a:pPr>
          <a:r>
            <a:rPr lang="en-US" cap="none" sz="1000" b="0" i="0" u="none" baseline="0"/>
            <a:t>（　）</a:t>
          </a:r>
        </a:p>
      </xdr:txBody>
    </xdr:sp>
    <xdr:clientData/>
  </xdr:twoCellAnchor>
  <xdr:twoCellAnchor>
    <xdr:from>
      <xdr:col>1</xdr:col>
      <xdr:colOff>19050</xdr:colOff>
      <xdr:row>0</xdr:row>
      <xdr:rowOff>0</xdr:rowOff>
    </xdr:from>
    <xdr:to>
      <xdr:col>2</xdr:col>
      <xdr:colOff>19050</xdr:colOff>
      <xdr:row>0</xdr:row>
      <xdr:rowOff>0</xdr:rowOff>
    </xdr:to>
    <xdr:sp>
      <xdr:nvSpPr>
        <xdr:cNvPr id="16" name="TextBox 16"/>
        <xdr:cNvSpPr txBox="1">
          <a:spLocks noChangeArrowheads="1"/>
        </xdr:cNvSpPr>
      </xdr:nvSpPr>
      <xdr:spPr>
        <a:xfrm>
          <a:off x="57150" y="0"/>
          <a:ext cx="257175" cy="0"/>
        </a:xfrm>
        <a:prstGeom prst="rect">
          <a:avLst/>
        </a:prstGeom>
        <a:noFill/>
        <a:ln w="9525" cmpd="sng">
          <a:noFill/>
        </a:ln>
      </xdr:spPr>
      <xdr:txBody>
        <a:bodyPr vertOverflow="clip" wrap="square" vert="wordArtVertRtl"/>
        <a:p>
          <a:pPr algn="l">
            <a:defRPr/>
          </a:pPr>
          <a:r>
            <a:rPr lang="en-US" cap="none" sz="1000" b="0" i="0" u="none" baseline="0"/>
            <a:t>（　　）</a:t>
          </a:r>
        </a:p>
      </xdr:txBody>
    </xdr:sp>
    <xdr:clientData/>
  </xdr:twoCellAnchor>
  <xdr:twoCellAnchor>
    <xdr:from>
      <xdr:col>1</xdr:col>
      <xdr:colOff>0</xdr:colOff>
      <xdr:row>0</xdr:row>
      <xdr:rowOff>0</xdr:rowOff>
    </xdr:from>
    <xdr:to>
      <xdr:col>1</xdr:col>
      <xdr:colOff>247650</xdr:colOff>
      <xdr:row>0</xdr:row>
      <xdr:rowOff>0</xdr:rowOff>
    </xdr:to>
    <xdr:sp>
      <xdr:nvSpPr>
        <xdr:cNvPr id="17" name="TextBox 17"/>
        <xdr:cNvSpPr txBox="1">
          <a:spLocks noChangeArrowheads="1"/>
        </xdr:cNvSpPr>
      </xdr:nvSpPr>
      <xdr:spPr>
        <a:xfrm>
          <a:off x="38100" y="0"/>
          <a:ext cx="247650" cy="0"/>
        </a:xfrm>
        <a:prstGeom prst="rect">
          <a:avLst/>
        </a:prstGeom>
        <a:noFill/>
        <a:ln w="9525" cmpd="sng">
          <a:noFill/>
        </a:ln>
      </xdr:spPr>
      <xdr:txBody>
        <a:bodyPr vertOverflow="clip" wrap="square" anchor="ctr" vert="wordArtVertRtl"/>
        <a:p>
          <a:pPr algn="ctr">
            <a:defRPr/>
          </a:pPr>
          <a:r>
            <a:rPr lang="en-US" cap="none" sz="1000" b="0" i="0" u="none" baseline="0"/>
            <a:t>（ ）</a:t>
          </a:r>
        </a:p>
      </xdr:txBody>
    </xdr:sp>
    <xdr:clientData/>
  </xdr:twoCellAnchor>
  <xdr:twoCellAnchor>
    <xdr:from>
      <xdr:col>5</xdr:col>
      <xdr:colOff>0</xdr:colOff>
      <xdr:row>0</xdr:row>
      <xdr:rowOff>0</xdr:rowOff>
    </xdr:from>
    <xdr:to>
      <xdr:col>5</xdr:col>
      <xdr:colOff>0</xdr:colOff>
      <xdr:row>0</xdr:row>
      <xdr:rowOff>0</xdr:rowOff>
    </xdr:to>
    <xdr:sp>
      <xdr:nvSpPr>
        <xdr:cNvPr id="18" name="Line 18"/>
        <xdr:cNvSpPr>
          <a:spLocks/>
        </xdr:cNvSpPr>
      </xdr:nvSpPr>
      <xdr:spPr>
        <a:xfrm flipH="1">
          <a:off x="13335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19" name="Line 19"/>
        <xdr:cNvSpPr>
          <a:spLocks/>
        </xdr:cNvSpPr>
      </xdr:nvSpPr>
      <xdr:spPr>
        <a:xfrm flipH="1">
          <a:off x="13335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20" name="Line 20"/>
        <xdr:cNvSpPr>
          <a:spLocks/>
        </xdr:cNvSpPr>
      </xdr:nvSpPr>
      <xdr:spPr>
        <a:xfrm flipH="1">
          <a:off x="13335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9525</xdr:rowOff>
    </xdr:from>
    <xdr:to>
      <xdr:col>6</xdr:col>
      <xdr:colOff>0</xdr:colOff>
      <xdr:row>8</xdr:row>
      <xdr:rowOff>0</xdr:rowOff>
    </xdr:to>
    <xdr:sp>
      <xdr:nvSpPr>
        <xdr:cNvPr id="1" name="Line 1"/>
        <xdr:cNvSpPr>
          <a:spLocks/>
        </xdr:cNvSpPr>
      </xdr:nvSpPr>
      <xdr:spPr>
        <a:xfrm>
          <a:off x="0" y="828675"/>
          <a:ext cx="1333500"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31</xdr:row>
      <xdr:rowOff>9525</xdr:rowOff>
    </xdr:from>
    <xdr:to>
      <xdr:col>10</xdr:col>
      <xdr:colOff>9525</xdr:colOff>
      <xdr:row>32</xdr:row>
      <xdr:rowOff>228600</xdr:rowOff>
    </xdr:to>
    <xdr:sp>
      <xdr:nvSpPr>
        <xdr:cNvPr id="2" name="Line 9"/>
        <xdr:cNvSpPr>
          <a:spLocks/>
        </xdr:cNvSpPr>
      </xdr:nvSpPr>
      <xdr:spPr>
        <a:xfrm>
          <a:off x="838200" y="6448425"/>
          <a:ext cx="1381125"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9525</xdr:rowOff>
    </xdr:from>
    <xdr:to>
      <xdr:col>4</xdr:col>
      <xdr:colOff>0</xdr:colOff>
      <xdr:row>5</xdr:row>
      <xdr:rowOff>0</xdr:rowOff>
    </xdr:to>
    <xdr:sp>
      <xdr:nvSpPr>
        <xdr:cNvPr id="1" name="Line 1"/>
        <xdr:cNvSpPr>
          <a:spLocks/>
        </xdr:cNvSpPr>
      </xdr:nvSpPr>
      <xdr:spPr>
        <a:xfrm>
          <a:off x="257175" y="314325"/>
          <a:ext cx="914400"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9525</xdr:rowOff>
    </xdr:from>
    <xdr:to>
      <xdr:col>2</xdr:col>
      <xdr:colOff>0</xdr:colOff>
      <xdr:row>6</xdr:row>
      <xdr:rowOff>0</xdr:rowOff>
    </xdr:to>
    <xdr:sp>
      <xdr:nvSpPr>
        <xdr:cNvPr id="1" name="Line 1"/>
        <xdr:cNvSpPr>
          <a:spLocks/>
        </xdr:cNvSpPr>
      </xdr:nvSpPr>
      <xdr:spPr>
        <a:xfrm>
          <a:off x="9525" y="485775"/>
          <a:ext cx="428625" cy="876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4</xdr:col>
      <xdr:colOff>0</xdr:colOff>
      <xdr:row>6</xdr:row>
      <xdr:rowOff>0</xdr:rowOff>
    </xdr:to>
    <xdr:sp>
      <xdr:nvSpPr>
        <xdr:cNvPr id="1" name="Line 1"/>
        <xdr:cNvSpPr>
          <a:spLocks/>
        </xdr:cNvSpPr>
      </xdr:nvSpPr>
      <xdr:spPr>
        <a:xfrm>
          <a:off x="9525" y="685800"/>
          <a:ext cx="1181100"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50</xdr:row>
      <xdr:rowOff>9525</xdr:rowOff>
    </xdr:from>
    <xdr:to>
      <xdr:col>12</xdr:col>
      <xdr:colOff>0</xdr:colOff>
      <xdr:row>51</xdr:row>
      <xdr:rowOff>0</xdr:rowOff>
    </xdr:to>
    <xdr:sp>
      <xdr:nvSpPr>
        <xdr:cNvPr id="2" name="Line 3"/>
        <xdr:cNvSpPr>
          <a:spLocks/>
        </xdr:cNvSpPr>
      </xdr:nvSpPr>
      <xdr:spPr>
        <a:xfrm>
          <a:off x="7200900" y="9467850"/>
          <a:ext cx="904875"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54</xdr:row>
      <xdr:rowOff>0</xdr:rowOff>
    </xdr:from>
    <xdr:to>
      <xdr:col>12</xdr:col>
      <xdr:colOff>0</xdr:colOff>
      <xdr:row>54</xdr:row>
      <xdr:rowOff>0</xdr:rowOff>
    </xdr:to>
    <xdr:sp>
      <xdr:nvSpPr>
        <xdr:cNvPr id="3" name="Line 7"/>
        <xdr:cNvSpPr>
          <a:spLocks/>
        </xdr:cNvSpPr>
      </xdr:nvSpPr>
      <xdr:spPr>
        <a:xfrm>
          <a:off x="8105775" y="10125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54</xdr:row>
      <xdr:rowOff>0</xdr:rowOff>
    </xdr:from>
    <xdr:to>
      <xdr:col>12</xdr:col>
      <xdr:colOff>0</xdr:colOff>
      <xdr:row>54</xdr:row>
      <xdr:rowOff>0</xdr:rowOff>
    </xdr:to>
    <xdr:sp>
      <xdr:nvSpPr>
        <xdr:cNvPr id="4" name="Line 8"/>
        <xdr:cNvSpPr>
          <a:spLocks/>
        </xdr:cNvSpPr>
      </xdr:nvSpPr>
      <xdr:spPr>
        <a:xfrm>
          <a:off x="8105775" y="10125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54</xdr:row>
      <xdr:rowOff>0</xdr:rowOff>
    </xdr:from>
    <xdr:to>
      <xdr:col>12</xdr:col>
      <xdr:colOff>0</xdr:colOff>
      <xdr:row>54</xdr:row>
      <xdr:rowOff>0</xdr:rowOff>
    </xdr:to>
    <xdr:sp>
      <xdr:nvSpPr>
        <xdr:cNvPr id="5" name="Line 9"/>
        <xdr:cNvSpPr>
          <a:spLocks/>
        </xdr:cNvSpPr>
      </xdr:nvSpPr>
      <xdr:spPr>
        <a:xfrm>
          <a:off x="8105775" y="10125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9525</xdr:rowOff>
    </xdr:from>
    <xdr:to>
      <xdr:col>4</xdr:col>
      <xdr:colOff>0</xdr:colOff>
      <xdr:row>5</xdr:row>
      <xdr:rowOff>0</xdr:rowOff>
    </xdr:to>
    <xdr:sp>
      <xdr:nvSpPr>
        <xdr:cNvPr id="1" name="Line 1"/>
        <xdr:cNvSpPr>
          <a:spLocks/>
        </xdr:cNvSpPr>
      </xdr:nvSpPr>
      <xdr:spPr>
        <a:xfrm>
          <a:off x="9525" y="485775"/>
          <a:ext cx="126682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41</xdr:row>
      <xdr:rowOff>19050</xdr:rowOff>
    </xdr:from>
    <xdr:to>
      <xdr:col>12</xdr:col>
      <xdr:colOff>0</xdr:colOff>
      <xdr:row>42</xdr:row>
      <xdr:rowOff>0</xdr:rowOff>
    </xdr:to>
    <xdr:sp>
      <xdr:nvSpPr>
        <xdr:cNvPr id="2" name="Line 3"/>
        <xdr:cNvSpPr>
          <a:spLocks/>
        </xdr:cNvSpPr>
      </xdr:nvSpPr>
      <xdr:spPr>
        <a:xfrm>
          <a:off x="8562975" y="9906000"/>
          <a:ext cx="1019175"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9525</xdr:rowOff>
    </xdr:from>
    <xdr:to>
      <xdr:col>4</xdr:col>
      <xdr:colOff>9525</xdr:colOff>
      <xdr:row>7</xdr:row>
      <xdr:rowOff>9525</xdr:rowOff>
    </xdr:to>
    <xdr:sp>
      <xdr:nvSpPr>
        <xdr:cNvPr id="1" name="Line 2"/>
        <xdr:cNvSpPr>
          <a:spLocks/>
        </xdr:cNvSpPr>
      </xdr:nvSpPr>
      <xdr:spPr>
        <a:xfrm>
          <a:off x="0" y="438150"/>
          <a:ext cx="1285875" cy="990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45</xdr:row>
      <xdr:rowOff>19050</xdr:rowOff>
    </xdr:from>
    <xdr:to>
      <xdr:col>10</xdr:col>
      <xdr:colOff>0</xdr:colOff>
      <xdr:row>46</xdr:row>
      <xdr:rowOff>0</xdr:rowOff>
    </xdr:to>
    <xdr:sp>
      <xdr:nvSpPr>
        <xdr:cNvPr id="2" name="Line 3"/>
        <xdr:cNvSpPr>
          <a:spLocks/>
        </xdr:cNvSpPr>
      </xdr:nvSpPr>
      <xdr:spPr>
        <a:xfrm>
          <a:off x="7248525" y="10848975"/>
          <a:ext cx="1171575"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5</xdr:col>
      <xdr:colOff>9525</xdr:colOff>
      <xdr:row>5</xdr:row>
      <xdr:rowOff>381000</xdr:rowOff>
    </xdr:to>
    <xdr:sp>
      <xdr:nvSpPr>
        <xdr:cNvPr id="1" name="Line 1"/>
        <xdr:cNvSpPr>
          <a:spLocks/>
        </xdr:cNvSpPr>
      </xdr:nvSpPr>
      <xdr:spPr>
        <a:xfrm flipH="1" flipV="1">
          <a:off x="9525" y="628650"/>
          <a:ext cx="990600" cy="619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18</xdr:row>
      <xdr:rowOff>0</xdr:rowOff>
    </xdr:from>
    <xdr:to>
      <xdr:col>5</xdr:col>
      <xdr:colOff>0</xdr:colOff>
      <xdr:row>20</xdr:row>
      <xdr:rowOff>0</xdr:rowOff>
    </xdr:to>
    <xdr:sp>
      <xdr:nvSpPr>
        <xdr:cNvPr id="2" name="Line 2"/>
        <xdr:cNvSpPr>
          <a:spLocks/>
        </xdr:cNvSpPr>
      </xdr:nvSpPr>
      <xdr:spPr>
        <a:xfrm flipH="1" flipV="1">
          <a:off x="0" y="3524250"/>
          <a:ext cx="990600" cy="657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34</xdr:row>
      <xdr:rowOff>9525</xdr:rowOff>
    </xdr:from>
    <xdr:to>
      <xdr:col>3</xdr:col>
      <xdr:colOff>0</xdr:colOff>
      <xdr:row>35</xdr:row>
      <xdr:rowOff>485775</xdr:rowOff>
    </xdr:to>
    <xdr:sp>
      <xdr:nvSpPr>
        <xdr:cNvPr id="3" name="Line 3"/>
        <xdr:cNvSpPr>
          <a:spLocks/>
        </xdr:cNvSpPr>
      </xdr:nvSpPr>
      <xdr:spPr>
        <a:xfrm flipH="1" flipV="1">
          <a:off x="19050" y="7029450"/>
          <a:ext cx="609600" cy="771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49</xdr:row>
      <xdr:rowOff>9525</xdr:rowOff>
    </xdr:from>
    <xdr:to>
      <xdr:col>5</xdr:col>
      <xdr:colOff>0</xdr:colOff>
      <xdr:row>51</xdr:row>
      <xdr:rowOff>0</xdr:rowOff>
    </xdr:to>
    <xdr:sp>
      <xdr:nvSpPr>
        <xdr:cNvPr id="4" name="Line 4"/>
        <xdr:cNvSpPr>
          <a:spLocks/>
        </xdr:cNvSpPr>
      </xdr:nvSpPr>
      <xdr:spPr>
        <a:xfrm flipH="1" flipV="1">
          <a:off x="9525" y="10334625"/>
          <a:ext cx="981075" cy="742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5</xdr:col>
      <xdr:colOff>0</xdr:colOff>
      <xdr:row>7</xdr:row>
      <xdr:rowOff>0</xdr:rowOff>
    </xdr:to>
    <xdr:sp>
      <xdr:nvSpPr>
        <xdr:cNvPr id="1" name="Line 1"/>
        <xdr:cNvSpPr>
          <a:spLocks/>
        </xdr:cNvSpPr>
      </xdr:nvSpPr>
      <xdr:spPr>
        <a:xfrm>
          <a:off x="9525" y="933450"/>
          <a:ext cx="191452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17</xdr:row>
      <xdr:rowOff>38100</xdr:rowOff>
    </xdr:from>
    <xdr:to>
      <xdr:col>1</xdr:col>
      <xdr:colOff>190500</xdr:colOff>
      <xdr:row>19</xdr:row>
      <xdr:rowOff>276225</xdr:rowOff>
    </xdr:to>
    <xdr:sp>
      <xdr:nvSpPr>
        <xdr:cNvPr id="2" name="TextBox 2"/>
        <xdr:cNvSpPr txBox="1">
          <a:spLocks noChangeArrowheads="1"/>
        </xdr:cNvSpPr>
      </xdr:nvSpPr>
      <xdr:spPr>
        <a:xfrm>
          <a:off x="19050" y="4619625"/>
          <a:ext cx="428625" cy="885825"/>
        </a:xfrm>
        <a:prstGeom prst="rect">
          <a:avLst/>
        </a:prstGeom>
        <a:noFill/>
        <a:ln w="9525" cmpd="sng">
          <a:noFill/>
        </a:ln>
      </xdr:spPr>
      <xdr:txBody>
        <a:bodyPr vertOverflow="clip" wrap="square" anchor="dist" vert="wordArtVertRtl"/>
        <a:p>
          <a:pPr algn="ctr">
            <a:defRPr/>
          </a:pPr>
          <a:r>
            <a:rPr lang="en-US" cap="none" sz="1000" b="0" i="0" u="none" baseline="0"/>
            <a:t>自動車
小型特殊</a:t>
          </a:r>
        </a:p>
      </xdr:txBody>
    </xdr:sp>
    <xdr:clientData/>
  </xdr:twoCellAnchor>
  <xdr:twoCellAnchor>
    <xdr:from>
      <xdr:col>0</xdr:col>
      <xdr:colOff>19050</xdr:colOff>
      <xdr:row>7</xdr:row>
      <xdr:rowOff>209550</xdr:rowOff>
    </xdr:from>
    <xdr:to>
      <xdr:col>1</xdr:col>
      <xdr:colOff>190500</xdr:colOff>
      <xdr:row>11</xdr:row>
      <xdr:rowOff>123825</xdr:rowOff>
    </xdr:to>
    <xdr:sp>
      <xdr:nvSpPr>
        <xdr:cNvPr id="3" name="TextBox 3"/>
        <xdr:cNvSpPr txBox="1">
          <a:spLocks noChangeArrowheads="1"/>
        </xdr:cNvSpPr>
      </xdr:nvSpPr>
      <xdr:spPr>
        <a:xfrm>
          <a:off x="19050" y="1552575"/>
          <a:ext cx="428625" cy="1209675"/>
        </a:xfrm>
        <a:prstGeom prst="rect">
          <a:avLst/>
        </a:prstGeom>
        <a:noFill/>
        <a:ln w="9525" cmpd="sng">
          <a:noFill/>
        </a:ln>
      </xdr:spPr>
      <xdr:txBody>
        <a:bodyPr vertOverflow="clip" wrap="square" anchor="dist" vert="wordArtVertRtl"/>
        <a:p>
          <a:pPr algn="ctr">
            <a:defRPr/>
          </a:pPr>
          <a:r>
            <a:rPr lang="en-US" cap="none" sz="1000" b="0" i="0" u="none" baseline="0"/>
            <a:t>自転車
原動機付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J97"/>
  <sheetViews>
    <sheetView showGridLines="0" tabSelected="1" view="pageBreakPreview" zoomScaleSheetLayoutView="100" workbookViewId="0" topLeftCell="A1">
      <selection activeCell="A1" sqref="A1:Y1"/>
    </sheetView>
  </sheetViews>
  <sheetFormatPr defaultColWidth="9.00390625" defaultRowHeight="13.5"/>
  <cols>
    <col min="1" max="1" width="2.625" style="4" customWidth="1"/>
    <col min="2" max="2" width="3.25390625" style="54" customWidth="1"/>
    <col min="3" max="3" width="3.625" style="54" customWidth="1"/>
    <col min="4" max="4" width="3.125" style="4" customWidth="1"/>
    <col min="5" max="5" width="0.74609375" style="54" customWidth="1"/>
    <col min="6" max="6" width="15.75390625" style="67" customWidth="1"/>
    <col min="7" max="7" width="15.625" style="67" customWidth="1"/>
    <col min="8" max="8" width="7.375" style="68" customWidth="1"/>
    <col min="9" max="9" width="6.125" style="68" customWidth="1"/>
    <col min="10" max="11" width="15.625" style="67" customWidth="1"/>
    <col min="12" max="12" width="7.50390625" style="68" customWidth="1"/>
    <col min="13" max="13" width="6.25390625" style="69" customWidth="1"/>
    <col min="14" max="14" width="15.625" style="54" customWidth="1"/>
    <col min="15" max="15" width="15.625" style="4" customWidth="1"/>
    <col min="16" max="16" width="7.875" style="63" customWidth="1"/>
    <col min="17" max="17" width="6.25390625" style="4" customWidth="1"/>
    <col min="18" max="19" width="15.625" style="4" customWidth="1"/>
    <col min="20" max="20" width="8.00390625" style="4" customWidth="1"/>
    <col min="21" max="21" width="6.25390625" style="4" customWidth="1"/>
    <col min="22" max="23" width="15.625" style="4" customWidth="1"/>
    <col min="24" max="24" width="8.00390625" style="4" customWidth="1"/>
    <col min="25" max="25" width="6.25390625" style="4" customWidth="1"/>
    <col min="26" max="26" width="7.625" style="4" customWidth="1"/>
    <col min="27" max="27" width="14.75390625" style="4" customWidth="1"/>
    <col min="28" max="28" width="15.25390625" style="4" customWidth="1"/>
    <col min="29" max="16384" width="8.00390625" style="4" customWidth="1"/>
  </cols>
  <sheetData>
    <row r="1" spans="1:25" ht="19.5" customHeight="1">
      <c r="A1" s="738" t="s">
        <v>188</v>
      </c>
      <c r="B1" s="738"/>
      <c r="C1" s="738"/>
      <c r="D1" s="738"/>
      <c r="E1" s="738"/>
      <c r="F1" s="738"/>
      <c r="G1" s="738"/>
      <c r="H1" s="738"/>
      <c r="I1" s="738"/>
      <c r="J1" s="738"/>
      <c r="K1" s="738"/>
      <c r="L1" s="738"/>
      <c r="M1" s="738"/>
      <c r="N1" s="738"/>
      <c r="O1" s="738"/>
      <c r="P1" s="738"/>
      <c r="Q1" s="738"/>
      <c r="R1" s="738"/>
      <c r="S1" s="738"/>
      <c r="T1" s="738"/>
      <c r="U1" s="738"/>
      <c r="V1" s="738"/>
      <c r="W1" s="738"/>
      <c r="X1" s="738"/>
      <c r="Y1" s="738"/>
    </row>
    <row r="2" spans="1:17" ht="15">
      <c r="A2" s="5"/>
      <c r="B2" s="6"/>
      <c r="C2" s="6"/>
      <c r="D2" s="5"/>
      <c r="E2" s="37"/>
      <c r="F2" s="38"/>
      <c r="G2" s="38"/>
      <c r="H2" s="39"/>
      <c r="I2" s="39"/>
      <c r="J2" s="38"/>
      <c r="K2" s="38"/>
      <c r="L2" s="39"/>
      <c r="M2" s="26"/>
      <c r="N2" s="27"/>
      <c r="O2" s="38"/>
      <c r="P2" s="40"/>
      <c r="Q2" s="39"/>
    </row>
    <row r="3" spans="1:25" ht="14.25">
      <c r="A3" s="707" t="s">
        <v>220</v>
      </c>
      <c r="B3" s="707"/>
      <c r="C3" s="707"/>
      <c r="D3" s="707"/>
      <c r="E3" s="707"/>
      <c r="F3" s="707"/>
      <c r="G3" s="707"/>
      <c r="H3" s="707"/>
      <c r="I3" s="707"/>
      <c r="J3" s="707"/>
      <c r="K3" s="707"/>
      <c r="L3" s="707"/>
      <c r="M3" s="707"/>
      <c r="N3" s="707"/>
      <c r="O3" s="707"/>
      <c r="P3" s="707"/>
      <c r="Q3" s="707"/>
      <c r="R3" s="707"/>
      <c r="S3" s="707"/>
      <c r="T3" s="707"/>
      <c r="U3" s="707"/>
      <c r="V3" s="707"/>
      <c r="W3" s="707"/>
      <c r="X3" s="707"/>
      <c r="Y3" s="725"/>
    </row>
    <row r="4" spans="1:17" ht="14.25">
      <c r="A4" s="41"/>
      <c r="B4" s="41"/>
      <c r="C4" s="41"/>
      <c r="D4" s="41"/>
      <c r="E4" s="41"/>
      <c r="F4" s="41"/>
      <c r="G4" s="41"/>
      <c r="H4" s="41"/>
      <c r="I4" s="41"/>
      <c r="J4" s="41"/>
      <c r="K4" s="41"/>
      <c r="L4" s="41"/>
      <c r="M4" s="41"/>
      <c r="N4" s="41"/>
      <c r="O4" s="41"/>
      <c r="P4" s="42"/>
      <c r="Q4" s="41"/>
    </row>
    <row r="5" spans="1:17" ht="13.5" thickBot="1">
      <c r="A5" s="5"/>
      <c r="B5" s="6"/>
      <c r="C5" s="6"/>
      <c r="D5" s="5"/>
      <c r="E5" s="6"/>
      <c r="F5" s="38"/>
      <c r="G5" s="38"/>
      <c r="H5" s="39"/>
      <c r="I5" s="39"/>
      <c r="J5" s="38"/>
      <c r="K5" s="38"/>
      <c r="L5" s="39"/>
      <c r="M5" s="26"/>
      <c r="N5" s="27"/>
      <c r="O5" s="38"/>
      <c r="P5" s="40"/>
      <c r="Q5" s="39"/>
    </row>
    <row r="6" spans="1:25" ht="24.75" customHeight="1">
      <c r="A6" s="279"/>
      <c r="B6" s="43"/>
      <c r="C6" s="43"/>
      <c r="D6" s="32" t="s">
        <v>1</v>
      </c>
      <c r="E6" s="33"/>
      <c r="F6" s="752" t="s">
        <v>189</v>
      </c>
      <c r="G6" s="742"/>
      <c r="H6" s="742"/>
      <c r="I6" s="742"/>
      <c r="J6" s="752" t="s">
        <v>240</v>
      </c>
      <c r="K6" s="742"/>
      <c r="L6" s="742"/>
      <c r="M6" s="727"/>
      <c r="N6" s="742" t="s">
        <v>192</v>
      </c>
      <c r="O6" s="742"/>
      <c r="P6" s="742"/>
      <c r="Q6" s="743"/>
      <c r="R6" s="752" t="s">
        <v>193</v>
      </c>
      <c r="S6" s="742"/>
      <c r="T6" s="742"/>
      <c r="U6" s="743"/>
      <c r="V6" s="752" t="s">
        <v>190</v>
      </c>
      <c r="W6" s="742"/>
      <c r="X6" s="742"/>
      <c r="Y6" s="708"/>
    </row>
    <row r="7" spans="1:25" ht="19.5" customHeight="1">
      <c r="A7" s="275"/>
      <c r="B7" s="6"/>
      <c r="C7" s="6"/>
      <c r="D7" s="6"/>
      <c r="E7" s="8"/>
      <c r="F7" s="735" t="s">
        <v>238</v>
      </c>
      <c r="G7" s="735" t="s">
        <v>239</v>
      </c>
      <c r="H7" s="747" t="s">
        <v>235</v>
      </c>
      <c r="I7" s="6" t="s">
        <v>6</v>
      </c>
      <c r="J7" s="735" t="s">
        <v>238</v>
      </c>
      <c r="K7" s="735" t="s">
        <v>239</v>
      </c>
      <c r="L7" s="747" t="s">
        <v>235</v>
      </c>
      <c r="M7" s="593" t="s">
        <v>6</v>
      </c>
      <c r="N7" s="749" t="s">
        <v>238</v>
      </c>
      <c r="O7" s="744" t="s">
        <v>239</v>
      </c>
      <c r="P7" s="709" t="s">
        <v>235</v>
      </c>
      <c r="Q7" s="149" t="s">
        <v>6</v>
      </c>
      <c r="R7" s="735" t="s">
        <v>238</v>
      </c>
      <c r="S7" s="735" t="s">
        <v>239</v>
      </c>
      <c r="T7" s="747" t="s">
        <v>235</v>
      </c>
      <c r="U7" s="6" t="s">
        <v>6</v>
      </c>
      <c r="V7" s="735" t="s">
        <v>238</v>
      </c>
      <c r="W7" s="735" t="s">
        <v>239</v>
      </c>
      <c r="X7" s="747" t="s">
        <v>235</v>
      </c>
      <c r="Y7" s="121" t="s">
        <v>6</v>
      </c>
    </row>
    <row r="8" spans="1:25" ht="19.5" customHeight="1">
      <c r="A8" s="275"/>
      <c r="B8" s="6"/>
      <c r="C8" s="6"/>
      <c r="D8" s="6"/>
      <c r="E8" s="6"/>
      <c r="F8" s="736"/>
      <c r="G8" s="736"/>
      <c r="H8" s="748"/>
      <c r="I8" s="6" t="s">
        <v>45</v>
      </c>
      <c r="J8" s="736"/>
      <c r="K8" s="736"/>
      <c r="L8" s="748"/>
      <c r="M8" s="593" t="s">
        <v>45</v>
      </c>
      <c r="N8" s="750"/>
      <c r="O8" s="745"/>
      <c r="P8" s="710"/>
      <c r="Q8" s="149" t="s">
        <v>45</v>
      </c>
      <c r="R8" s="736"/>
      <c r="S8" s="736"/>
      <c r="T8" s="748"/>
      <c r="U8" s="6" t="s">
        <v>45</v>
      </c>
      <c r="V8" s="736"/>
      <c r="W8" s="736"/>
      <c r="X8" s="748"/>
      <c r="Y8" s="121" t="s">
        <v>45</v>
      </c>
    </row>
    <row r="9" spans="1:25" ht="19.5" customHeight="1" thickBot="1">
      <c r="A9" s="275" t="s">
        <v>28</v>
      </c>
      <c r="B9" s="6"/>
      <c r="C9" s="6"/>
      <c r="D9" s="6"/>
      <c r="E9" s="6"/>
      <c r="F9" s="736"/>
      <c r="G9" s="736"/>
      <c r="H9" s="748"/>
      <c r="I9" s="6" t="s">
        <v>236</v>
      </c>
      <c r="J9" s="737"/>
      <c r="K9" s="737"/>
      <c r="L9" s="753"/>
      <c r="M9" s="594" t="s">
        <v>236</v>
      </c>
      <c r="N9" s="751"/>
      <c r="O9" s="746"/>
      <c r="P9" s="711"/>
      <c r="Q9" s="146" t="s">
        <v>236</v>
      </c>
      <c r="R9" s="736"/>
      <c r="S9" s="736"/>
      <c r="T9" s="748"/>
      <c r="U9" s="6" t="s">
        <v>236</v>
      </c>
      <c r="V9" s="737"/>
      <c r="W9" s="737"/>
      <c r="X9" s="753"/>
      <c r="Y9" s="517" t="s">
        <v>236</v>
      </c>
    </row>
    <row r="10" spans="1:25" ht="18.75" customHeight="1" thickTop="1">
      <c r="A10" s="733" t="s">
        <v>4</v>
      </c>
      <c r="B10" s="734"/>
      <c r="C10" s="734"/>
      <c r="D10" s="485"/>
      <c r="E10" s="485"/>
      <c r="F10" s="486">
        <f>F11+F14</f>
        <v>12165941881</v>
      </c>
      <c r="G10" s="486">
        <f>G11+G14</f>
        <v>11439133549</v>
      </c>
      <c r="H10" s="487">
        <f aca="true" t="shared" si="0" ref="H10:H16">G10/F10*100</f>
        <v>94.02587700065308</v>
      </c>
      <c r="I10" s="488">
        <f>G10/G33*100</f>
        <v>50.7268378574405</v>
      </c>
      <c r="J10" s="486">
        <v>12408390843</v>
      </c>
      <c r="K10" s="486">
        <v>11674867980</v>
      </c>
      <c r="L10" s="487">
        <f aca="true" t="shared" si="1" ref="L10:L16">K10/J10*100</f>
        <v>94.08849324395834</v>
      </c>
      <c r="M10" s="489">
        <f>K10/K33*100</f>
        <v>51.204801447765114</v>
      </c>
      <c r="N10" s="490">
        <f>N11+N14</f>
        <v>12143846951</v>
      </c>
      <c r="O10" s="486">
        <f>O11+O14</f>
        <v>11346979360</v>
      </c>
      <c r="P10" s="487">
        <f aca="true" t="shared" si="2" ref="P10:P16">O10/N10*100</f>
        <v>93.43809589979737</v>
      </c>
      <c r="Q10" s="489">
        <f>O10/O33*100</f>
        <v>50.28428448762986</v>
      </c>
      <c r="R10" s="486">
        <f>R11+R14</f>
        <v>12078436550</v>
      </c>
      <c r="S10" s="486">
        <f>S11+S14</f>
        <v>11254474139</v>
      </c>
      <c r="T10" s="487">
        <f aca="true" t="shared" si="3" ref="T10:T16">S10/R10*100</f>
        <v>93.17823620971872</v>
      </c>
      <c r="U10" s="489">
        <v>50.11</v>
      </c>
      <c r="V10" s="490">
        <f>+V11+V14</f>
        <v>11509822515</v>
      </c>
      <c r="W10" s="486">
        <f>+W11+W14</f>
        <v>10639032709</v>
      </c>
      <c r="X10" s="487">
        <f aca="true" t="shared" si="4" ref="X10:X16">W10/V10*100</f>
        <v>92.43437676936237</v>
      </c>
      <c r="Y10" s="491">
        <f>W10/W33*100</f>
        <v>47.78977933458633</v>
      </c>
    </row>
    <row r="11" spans="1:25" ht="18.75" customHeight="1">
      <c r="A11" s="282"/>
      <c r="B11" s="729" t="s">
        <v>46</v>
      </c>
      <c r="C11" s="729"/>
      <c r="D11" s="729"/>
      <c r="E11" s="269"/>
      <c r="F11" s="271">
        <f>SUM(F12:F13)</f>
        <v>11481317065</v>
      </c>
      <c r="G11" s="272">
        <f>SUM(G12:G13)</f>
        <v>11270160151</v>
      </c>
      <c r="H11" s="273">
        <f t="shared" si="0"/>
        <v>98.1608650575142</v>
      </c>
      <c r="I11" s="274">
        <f>G11/G33*100</f>
        <v>49.9775253220242</v>
      </c>
      <c r="J11" s="271">
        <v>11743281699</v>
      </c>
      <c r="K11" s="272">
        <v>11522650310</v>
      </c>
      <c r="L11" s="273">
        <f t="shared" si="1"/>
        <v>98.12121181578411</v>
      </c>
      <c r="M11" s="399">
        <f>K11/K33*100</f>
        <v>50.53718999532354</v>
      </c>
      <c r="N11" s="272">
        <f>SUM(N12:N13)</f>
        <v>11455516478</v>
      </c>
      <c r="O11" s="272">
        <f>SUM(O12:O13)</f>
        <v>11203849962</v>
      </c>
      <c r="P11" s="273">
        <f t="shared" si="2"/>
        <v>97.8030976038198</v>
      </c>
      <c r="Q11" s="399">
        <f>O11/O33*100</f>
        <v>49.6500047256567</v>
      </c>
      <c r="R11" s="271">
        <f>SUM(R12:R13)</f>
        <v>11302125321</v>
      </c>
      <c r="S11" s="272">
        <f>SUM(S12:S13)</f>
        <v>11087418091</v>
      </c>
      <c r="T11" s="273">
        <f t="shared" si="3"/>
        <v>98.10029331738994</v>
      </c>
      <c r="U11" s="399">
        <v>49.37</v>
      </c>
      <c r="V11" s="272">
        <f>+V12+V13</f>
        <v>10704843630</v>
      </c>
      <c r="W11" s="272">
        <f>+W12+W13</f>
        <v>10493467965</v>
      </c>
      <c r="X11" s="273">
        <f t="shared" si="4"/>
        <v>98.02542033955895</v>
      </c>
      <c r="Y11" s="281">
        <f>W11/W33*100</f>
        <v>47.135912842685165</v>
      </c>
    </row>
    <row r="12" spans="1:25" ht="18.75" customHeight="1">
      <c r="A12" s="282"/>
      <c r="B12" s="269"/>
      <c r="C12" s="729" t="s">
        <v>191</v>
      </c>
      <c r="D12" s="729"/>
      <c r="E12" s="270"/>
      <c r="F12" s="271">
        <v>10452676565</v>
      </c>
      <c r="G12" s="272">
        <v>10249660381</v>
      </c>
      <c r="H12" s="273">
        <f t="shared" si="0"/>
        <v>98.0577588645593</v>
      </c>
      <c r="I12" s="274">
        <f>G12/G33*100</f>
        <v>45.45211907996921</v>
      </c>
      <c r="J12" s="271">
        <v>10614671699</v>
      </c>
      <c r="K12" s="272">
        <v>10403131860</v>
      </c>
      <c r="L12" s="273">
        <f t="shared" si="1"/>
        <v>98.00709955994277</v>
      </c>
      <c r="M12" s="399">
        <f>K12/K33*100</f>
        <v>45.62709421971719</v>
      </c>
      <c r="N12" s="272">
        <v>10490161778</v>
      </c>
      <c r="O12" s="272">
        <v>10248807750</v>
      </c>
      <c r="P12" s="273">
        <f t="shared" si="2"/>
        <v>97.6992344531219</v>
      </c>
      <c r="Q12" s="399">
        <f>O12/O33*100</f>
        <v>45.417722920756745</v>
      </c>
      <c r="R12" s="271">
        <v>10352603221</v>
      </c>
      <c r="S12" s="272">
        <v>10143253191</v>
      </c>
      <c r="T12" s="273">
        <f t="shared" si="3"/>
        <v>97.97780301697124</v>
      </c>
      <c r="U12" s="399">
        <v>45.17</v>
      </c>
      <c r="V12" s="272">
        <f>2980853790+6613459340</f>
        <v>9594313130</v>
      </c>
      <c r="W12" s="272">
        <f>2803861103+6588579862</f>
        <v>9392440965</v>
      </c>
      <c r="X12" s="273">
        <f t="shared" si="4"/>
        <v>97.89591852731202</v>
      </c>
      <c r="Y12" s="281">
        <f>W12/W33*100</f>
        <v>42.19017775467195</v>
      </c>
    </row>
    <row r="13" spans="1:25" ht="18.75" customHeight="1">
      <c r="A13" s="282"/>
      <c r="B13" s="269"/>
      <c r="C13" s="729" t="s">
        <v>47</v>
      </c>
      <c r="D13" s="729"/>
      <c r="E13" s="270"/>
      <c r="F13" s="271">
        <v>1028640500</v>
      </c>
      <c r="G13" s="272">
        <v>1020499770</v>
      </c>
      <c r="H13" s="273">
        <f t="shared" si="0"/>
        <v>99.20859328404822</v>
      </c>
      <c r="I13" s="274">
        <f>G13/G33*100</f>
        <v>4.525406242054996</v>
      </c>
      <c r="J13" s="271">
        <v>1128610000</v>
      </c>
      <c r="K13" s="272">
        <v>1119518450</v>
      </c>
      <c r="L13" s="273">
        <f t="shared" si="1"/>
        <v>99.1944471518062</v>
      </c>
      <c r="M13" s="399">
        <f>K13/K33*100</f>
        <v>4.910095775606343</v>
      </c>
      <c r="N13" s="272">
        <v>965354700</v>
      </c>
      <c r="O13" s="272">
        <v>955042212</v>
      </c>
      <c r="P13" s="273">
        <f t="shared" si="2"/>
        <v>98.93174104813495</v>
      </c>
      <c r="Q13" s="399">
        <f>O13/O33*100</f>
        <v>4.232281804899952</v>
      </c>
      <c r="R13" s="271">
        <v>949522100</v>
      </c>
      <c r="S13" s="272">
        <v>944164900</v>
      </c>
      <c r="T13" s="273">
        <f t="shared" si="3"/>
        <v>99.43580038842697</v>
      </c>
      <c r="U13" s="399">
        <v>4.2</v>
      </c>
      <c r="V13" s="272">
        <v>1110530500</v>
      </c>
      <c r="W13" s="272">
        <v>1101027000</v>
      </c>
      <c r="X13" s="273">
        <f t="shared" si="4"/>
        <v>99.14423782147361</v>
      </c>
      <c r="Y13" s="281">
        <f>W13/W33*100</f>
        <v>4.9457350880132145</v>
      </c>
    </row>
    <row r="14" spans="1:25" ht="18.75" customHeight="1">
      <c r="A14" s="282"/>
      <c r="B14" s="729" t="s">
        <v>48</v>
      </c>
      <c r="C14" s="729"/>
      <c r="D14" s="729"/>
      <c r="E14" s="269"/>
      <c r="F14" s="271">
        <f>SUM(F15:F16)</f>
        <v>684624816</v>
      </c>
      <c r="G14" s="272">
        <f>SUM(G15:G16)</f>
        <v>168973398</v>
      </c>
      <c r="H14" s="273">
        <f t="shared" si="0"/>
        <v>24.681167560832325</v>
      </c>
      <c r="I14" s="274">
        <f>G14/G33*100</f>
        <v>0.7493125354162924</v>
      </c>
      <c r="J14" s="271">
        <v>665109144</v>
      </c>
      <c r="K14" s="272">
        <v>152217670</v>
      </c>
      <c r="L14" s="273">
        <f t="shared" si="1"/>
        <v>22.88611897358007</v>
      </c>
      <c r="M14" s="399">
        <f>K14/K33*100</f>
        <v>0.6676114524415746</v>
      </c>
      <c r="N14" s="48">
        <f>SUM(N15:N16)</f>
        <v>688330473</v>
      </c>
      <c r="O14" s="48">
        <f>SUM(O15:O16)</f>
        <v>143129398</v>
      </c>
      <c r="P14" s="273">
        <f t="shared" si="2"/>
        <v>20.793703550009766</v>
      </c>
      <c r="Q14" s="399">
        <f>O14/O33*100</f>
        <v>0.6342797619731636</v>
      </c>
      <c r="R14" s="47">
        <f>SUM(R15:R16)</f>
        <v>776311229</v>
      </c>
      <c r="S14" s="48">
        <f>SUM(S15:S16)</f>
        <v>167056048</v>
      </c>
      <c r="T14" s="49">
        <f t="shared" si="3"/>
        <v>21.519210563937367</v>
      </c>
      <c r="U14" s="398">
        <v>0.74</v>
      </c>
      <c r="V14" s="272">
        <f>+V15+V16</f>
        <v>804978885</v>
      </c>
      <c r="W14" s="272">
        <f>+W15+W16</f>
        <v>145564744</v>
      </c>
      <c r="X14" s="273">
        <f t="shared" si="4"/>
        <v>18.08305120947365</v>
      </c>
      <c r="Y14" s="281">
        <f>W14/W33*100</f>
        <v>0.6538664919011623</v>
      </c>
    </row>
    <row r="15" spans="1:25" ht="18.75" customHeight="1">
      <c r="A15" s="282"/>
      <c r="B15" s="269"/>
      <c r="C15" s="729" t="s">
        <v>49</v>
      </c>
      <c r="D15" s="729"/>
      <c r="E15" s="270"/>
      <c r="F15" s="271">
        <v>657510616</v>
      </c>
      <c r="G15" s="272">
        <v>164513226</v>
      </c>
      <c r="H15" s="273">
        <f t="shared" si="0"/>
        <v>25.020618982675103</v>
      </c>
      <c r="I15" s="274">
        <f>G15/G33*100</f>
        <v>0.7295339026298892</v>
      </c>
      <c r="J15" s="271">
        <v>637388518</v>
      </c>
      <c r="K15" s="272">
        <v>146002610</v>
      </c>
      <c r="L15" s="273">
        <f t="shared" si="1"/>
        <v>22.90637591937293</v>
      </c>
      <c r="M15" s="399">
        <f>K15/K33*100</f>
        <v>0.6403528218659552</v>
      </c>
      <c r="N15" s="272">
        <v>658967797</v>
      </c>
      <c r="O15" s="272">
        <v>139409618</v>
      </c>
      <c r="P15" s="273">
        <f t="shared" si="2"/>
        <v>21.155755810021777</v>
      </c>
      <c r="Q15" s="399">
        <f>O15/O33*100</f>
        <v>0.6177955092203327</v>
      </c>
      <c r="R15" s="271">
        <v>740967545</v>
      </c>
      <c r="S15" s="272">
        <v>160251986</v>
      </c>
      <c r="T15" s="273">
        <f t="shared" si="3"/>
        <v>21.627396109501664</v>
      </c>
      <c r="U15" s="399">
        <v>0.71</v>
      </c>
      <c r="V15" s="272">
        <v>778674263</v>
      </c>
      <c r="W15" s="272">
        <v>141948129</v>
      </c>
      <c r="X15" s="273">
        <f t="shared" si="4"/>
        <v>18.229462015749196</v>
      </c>
      <c r="Y15" s="281">
        <f>W15/W33*100</f>
        <v>0.6376209141766062</v>
      </c>
    </row>
    <row r="16" spans="1:25" ht="18.75" customHeight="1">
      <c r="A16" s="415"/>
      <c r="B16" s="450"/>
      <c r="C16" s="726" t="s">
        <v>47</v>
      </c>
      <c r="D16" s="726"/>
      <c r="E16" s="451"/>
      <c r="F16" s="397">
        <v>27114200</v>
      </c>
      <c r="G16" s="401">
        <v>4460172</v>
      </c>
      <c r="H16" s="452">
        <f t="shared" si="0"/>
        <v>16.449579924910196</v>
      </c>
      <c r="I16" s="453">
        <f>G16/G33*100</f>
        <v>0.01977863278640319</v>
      </c>
      <c r="J16" s="397">
        <v>27720626</v>
      </c>
      <c r="K16" s="401">
        <v>6215060</v>
      </c>
      <c r="L16" s="452">
        <f t="shared" si="1"/>
        <v>22.420345052813744</v>
      </c>
      <c r="M16" s="454">
        <f>K16/K33*100</f>
        <v>0.027258630575619325</v>
      </c>
      <c r="N16" s="401">
        <v>29362676</v>
      </c>
      <c r="O16" s="401">
        <v>3719780</v>
      </c>
      <c r="P16" s="452">
        <f t="shared" si="2"/>
        <v>12.668395755209778</v>
      </c>
      <c r="Q16" s="454">
        <f>O16/O33*100</f>
        <v>0.016484252752830934</v>
      </c>
      <c r="R16" s="397">
        <v>35343684</v>
      </c>
      <c r="S16" s="401">
        <v>6804062</v>
      </c>
      <c r="T16" s="452">
        <f t="shared" si="3"/>
        <v>19.251139751023125</v>
      </c>
      <c r="U16" s="454">
        <v>0.03</v>
      </c>
      <c r="V16" s="401">
        <v>26304622</v>
      </c>
      <c r="W16" s="401">
        <v>3616615</v>
      </c>
      <c r="X16" s="452">
        <f t="shared" si="4"/>
        <v>13.748971568570726</v>
      </c>
      <c r="Y16" s="455">
        <v>0.01</v>
      </c>
    </row>
    <row r="17" spans="1:25" ht="18.75" customHeight="1">
      <c r="A17" s="424" t="s">
        <v>24</v>
      </c>
      <c r="B17" s="425"/>
      <c r="C17" s="425"/>
      <c r="D17" s="425"/>
      <c r="E17" s="425"/>
      <c r="F17" s="426">
        <f>SUM(F18:F20)</f>
        <v>9106005582</v>
      </c>
      <c r="G17" s="427">
        <f>SUM(G18:G20)</f>
        <v>8350522835</v>
      </c>
      <c r="H17" s="428">
        <f>G17/F17*100</f>
        <v>91.70346712181491</v>
      </c>
      <c r="I17" s="429">
        <f>G17/G33*100</f>
        <v>37.030393609918974</v>
      </c>
      <c r="J17" s="426">
        <v>9082381265</v>
      </c>
      <c r="K17" s="427">
        <v>8366532995</v>
      </c>
      <c r="L17" s="428">
        <f>K17/J17*100</f>
        <v>92.11827549280932</v>
      </c>
      <c r="M17" s="430">
        <f>K17/K33*100</f>
        <v>36.6947756110858</v>
      </c>
      <c r="N17" s="427">
        <f>SUM(N18:N20)</f>
        <v>9261454775</v>
      </c>
      <c r="O17" s="427">
        <f>SUM(O18:O20)</f>
        <v>8491815250</v>
      </c>
      <c r="P17" s="428">
        <f>O17/N17*100</f>
        <v>91.68986359381105</v>
      </c>
      <c r="Q17" s="430">
        <f>O17/O33*100</f>
        <v>37.63158813460587</v>
      </c>
      <c r="R17" s="426">
        <f>SUM(R18:R20)</f>
        <v>9327889458</v>
      </c>
      <c r="S17" s="427">
        <f>SUM(S18:S20)</f>
        <v>8488720466</v>
      </c>
      <c r="T17" s="428">
        <f>S17/R17*100</f>
        <v>91.00365633856978</v>
      </c>
      <c r="U17" s="430">
        <v>37.8</v>
      </c>
      <c r="V17" s="427">
        <f>+V18+V19+V20</f>
        <v>9643416012</v>
      </c>
      <c r="W17" s="427">
        <f>+W18+W19+W20</f>
        <v>8708302855</v>
      </c>
      <c r="X17" s="428">
        <f>W17/V17*100</f>
        <v>90.30309222544821</v>
      </c>
      <c r="Y17" s="431">
        <f>W17/W33*100</f>
        <v>39.11707795269249</v>
      </c>
    </row>
    <row r="18" spans="1:25" ht="18.75" customHeight="1">
      <c r="A18" s="282"/>
      <c r="B18" s="729" t="s">
        <v>46</v>
      </c>
      <c r="C18" s="729"/>
      <c r="D18" s="729"/>
      <c r="E18" s="269"/>
      <c r="F18" s="271">
        <v>8280419600</v>
      </c>
      <c r="G18" s="272">
        <v>8096183069</v>
      </c>
      <c r="H18" s="273">
        <f>G18/F18*100</f>
        <v>97.7750338763026</v>
      </c>
      <c r="I18" s="274">
        <f>G18/G33*100</f>
        <v>35.9025239146037</v>
      </c>
      <c r="J18" s="271">
        <v>8368146600</v>
      </c>
      <c r="K18" s="272">
        <v>8163378911</v>
      </c>
      <c r="L18" s="273">
        <f>K18/J18*100</f>
        <v>97.55301025677538</v>
      </c>
      <c r="M18" s="399">
        <f>K18/K33*100</f>
        <v>35.80376214931965</v>
      </c>
      <c r="N18" s="272">
        <v>8538513800</v>
      </c>
      <c r="O18" s="272">
        <v>8302549413</v>
      </c>
      <c r="P18" s="273">
        <f>O18/N18*100</f>
        <v>97.23647004002032</v>
      </c>
      <c r="Q18" s="399">
        <f>O18/O33*100</f>
        <v>36.792854151793954</v>
      </c>
      <c r="R18" s="271">
        <v>8557989600</v>
      </c>
      <c r="S18" s="272">
        <v>8279861979</v>
      </c>
      <c r="T18" s="273">
        <f>S18/R18*100</f>
        <v>96.75008227399576</v>
      </c>
      <c r="U18" s="399">
        <v>36.87</v>
      </c>
      <c r="V18" s="272">
        <v>8716858300</v>
      </c>
      <c r="W18" s="272">
        <v>8472066520</v>
      </c>
      <c r="X18" s="273">
        <f>W18/V18*100</f>
        <v>97.19174303888822</v>
      </c>
      <c r="Y18" s="281">
        <f>W18/W33*100</f>
        <v>38.055921113602125</v>
      </c>
    </row>
    <row r="19" spans="1:35" ht="18.75" customHeight="1">
      <c r="A19" s="282"/>
      <c r="B19" s="729" t="s">
        <v>48</v>
      </c>
      <c r="C19" s="729"/>
      <c r="D19" s="729"/>
      <c r="E19" s="269"/>
      <c r="F19" s="271">
        <v>792290782</v>
      </c>
      <c r="G19" s="272">
        <v>221044566</v>
      </c>
      <c r="H19" s="273">
        <f>G19/F19*100</f>
        <v>27.8994241788364</v>
      </c>
      <c r="I19" s="274">
        <f>G19/G33*100</f>
        <v>0.9802221305240838</v>
      </c>
      <c r="J19" s="271">
        <v>683725365</v>
      </c>
      <c r="K19" s="272">
        <v>172644784</v>
      </c>
      <c r="L19" s="273">
        <f>K19/J19*100</f>
        <v>25.250603946805455</v>
      </c>
      <c r="M19" s="399">
        <f>K19/K33*100</f>
        <v>0.7572027281898476</v>
      </c>
      <c r="N19" s="272">
        <v>701878475</v>
      </c>
      <c r="O19" s="272">
        <v>168203337</v>
      </c>
      <c r="P19" s="273">
        <f>O19/N19*100</f>
        <v>23.96473791278469</v>
      </c>
      <c r="Q19" s="399">
        <f>O19/O33*100</f>
        <v>0.7453952440675523</v>
      </c>
      <c r="R19" s="271">
        <v>750024958</v>
      </c>
      <c r="S19" s="272">
        <v>188983587</v>
      </c>
      <c r="T19" s="273">
        <f>S19/R19*100</f>
        <v>25.196973111926763</v>
      </c>
      <c r="U19" s="399">
        <v>0.84</v>
      </c>
      <c r="V19" s="272">
        <v>818578812</v>
      </c>
      <c r="W19" s="272">
        <v>128257435</v>
      </c>
      <c r="X19" s="273">
        <f>W19/V19*100</f>
        <v>15.668306230237485</v>
      </c>
      <c r="Y19" s="281">
        <f>W19/W33*100</f>
        <v>0.5761232890547409</v>
      </c>
      <c r="AF19" s="26"/>
      <c r="AG19" s="26"/>
      <c r="AH19" s="224"/>
      <c r="AI19" s="6"/>
    </row>
    <row r="20" spans="1:35" ht="18.75" customHeight="1">
      <c r="A20" s="275"/>
      <c r="B20" s="741" t="s">
        <v>38</v>
      </c>
      <c r="C20" s="741"/>
      <c r="D20" s="741"/>
      <c r="E20" s="6"/>
      <c r="F20" s="47">
        <v>33295200</v>
      </c>
      <c r="G20" s="48">
        <v>33295200</v>
      </c>
      <c r="H20" s="49">
        <f>G20/F20*100</f>
        <v>100</v>
      </c>
      <c r="I20" s="50">
        <f>G20/G33*100</f>
        <v>0.14764756479119</v>
      </c>
      <c r="J20" s="47">
        <v>30509300</v>
      </c>
      <c r="K20" s="48">
        <v>30509300</v>
      </c>
      <c r="L20" s="49">
        <f>K20/J20*100</f>
        <v>100</v>
      </c>
      <c r="M20" s="398">
        <f>K20/K33*100</f>
        <v>0.1338107335763038</v>
      </c>
      <c r="N20" s="48">
        <v>21062500</v>
      </c>
      <c r="O20" s="48">
        <v>21062500</v>
      </c>
      <c r="P20" s="49">
        <f>O20/N20*100</f>
        <v>100</v>
      </c>
      <c r="Q20" s="398">
        <f>O20/O33*100</f>
        <v>0.09333873874436165</v>
      </c>
      <c r="R20" s="47">
        <v>19874900</v>
      </c>
      <c r="S20" s="48">
        <v>19874900</v>
      </c>
      <c r="T20" s="49">
        <f>S20/R20*100</f>
        <v>100</v>
      </c>
      <c r="U20" s="398">
        <v>0.09</v>
      </c>
      <c r="V20" s="48">
        <v>107978900</v>
      </c>
      <c r="W20" s="48">
        <v>107978900</v>
      </c>
      <c r="X20" s="49">
        <f>W20/V20*100</f>
        <v>100</v>
      </c>
      <c r="Y20" s="283">
        <v>0.48</v>
      </c>
      <c r="AA20" s="724"/>
      <c r="AB20" s="724"/>
      <c r="AC20" s="724"/>
      <c r="AD20" s="724"/>
      <c r="AF20" s="27"/>
      <c r="AG20" s="27"/>
      <c r="AH20" s="391"/>
      <c r="AI20" s="27"/>
    </row>
    <row r="21" spans="1:35" ht="3.75" customHeight="1">
      <c r="A21" s="280"/>
      <c r="B21" s="30"/>
      <c r="C21" s="30"/>
      <c r="D21" s="30"/>
      <c r="E21" s="45"/>
      <c r="F21" s="28"/>
      <c r="G21" s="24"/>
      <c r="H21" s="53"/>
      <c r="I21" s="52"/>
      <c r="J21" s="28"/>
      <c r="K21" s="24"/>
      <c r="L21" s="53"/>
      <c r="M21" s="402"/>
      <c r="N21" s="24"/>
      <c r="O21" s="24"/>
      <c r="P21" s="53"/>
      <c r="Q21" s="402"/>
      <c r="R21" s="28"/>
      <c r="S21" s="24"/>
      <c r="T21" s="53"/>
      <c r="U21" s="62"/>
      <c r="V21" s="24"/>
      <c r="W21" s="24"/>
      <c r="X21" s="53"/>
      <c r="Y21" s="286"/>
      <c r="AA21" s="720"/>
      <c r="AB21" s="720"/>
      <c r="AC21" s="721"/>
      <c r="AD21" s="6"/>
      <c r="AF21" s="394"/>
      <c r="AG21" s="392"/>
      <c r="AH21" s="393"/>
      <c r="AI21" s="50"/>
    </row>
    <row r="22" spans="1:35" ht="3.75" customHeight="1">
      <c r="A22" s="275"/>
      <c r="B22" s="46"/>
      <c r="C22" s="46"/>
      <c r="D22" s="46"/>
      <c r="E22" s="6"/>
      <c r="F22" s="47"/>
      <c r="G22" s="48"/>
      <c r="H22" s="55"/>
      <c r="I22" s="50"/>
      <c r="J22" s="47"/>
      <c r="K22" s="48"/>
      <c r="L22" s="55"/>
      <c r="M22" s="398"/>
      <c r="N22" s="48"/>
      <c r="O22" s="48"/>
      <c r="P22" s="55"/>
      <c r="Q22" s="398"/>
      <c r="R22" s="47"/>
      <c r="S22" s="48"/>
      <c r="T22" s="55"/>
      <c r="U22" s="398"/>
      <c r="V22" s="48"/>
      <c r="W22" s="48"/>
      <c r="X22" s="55"/>
      <c r="Y22" s="283"/>
      <c r="AA22" s="720"/>
      <c r="AB22" s="720"/>
      <c r="AC22" s="721"/>
      <c r="AD22" s="6"/>
      <c r="AF22" s="394"/>
      <c r="AG22" s="392"/>
      <c r="AH22" s="393"/>
      <c r="AI22" s="50"/>
    </row>
    <row r="23" spans="1:35" ht="18.75" customHeight="1">
      <c r="A23" s="275" t="s">
        <v>25</v>
      </c>
      <c r="B23" s="6"/>
      <c r="C23" s="6"/>
      <c r="D23" s="6"/>
      <c r="E23" s="6"/>
      <c r="F23" s="47">
        <f>SUM(F24:F25)</f>
        <v>2222512911</v>
      </c>
      <c r="G23" s="48">
        <f>SUM(G24:G25)</f>
        <v>2027965411</v>
      </c>
      <c r="H23" s="49">
        <f aca="true" t="shared" si="5" ref="H23:H28">G23/F23*100</f>
        <v>91.24650754391051</v>
      </c>
      <c r="I23" s="50">
        <f>G23/G33*100</f>
        <v>8.993012638906352</v>
      </c>
      <c r="J23" s="47">
        <v>2208544213</v>
      </c>
      <c r="K23" s="48">
        <v>2027364224</v>
      </c>
      <c r="L23" s="49">
        <f aca="true" t="shared" si="6" ref="L23:L28">K23/J23*100</f>
        <v>91.79640652274323</v>
      </c>
      <c r="M23" s="398">
        <f>K23/K33*100</f>
        <v>8.891816398271803</v>
      </c>
      <c r="N23" s="48">
        <f>SUM(N24:N25)</f>
        <v>2229825691</v>
      </c>
      <c r="O23" s="48">
        <f>SUM(O24:O25)</f>
        <v>2043280037</v>
      </c>
      <c r="P23" s="49">
        <f aca="true" t="shared" si="7" ref="P23:P28">O23/N23*100</f>
        <v>91.6340701090254</v>
      </c>
      <c r="Q23" s="398">
        <f>O23/O33*100</f>
        <v>9.054821676207126</v>
      </c>
      <c r="R23" s="47">
        <f>SUM(R24:R25)</f>
        <v>2252412143</v>
      </c>
      <c r="S23" s="48">
        <f>SUM(S24:S25)</f>
        <v>2049006739</v>
      </c>
      <c r="T23" s="49">
        <f aca="true" t="shared" si="8" ref="T23:T35">S23/R23*100</f>
        <v>90.96944115524597</v>
      </c>
      <c r="U23" s="398">
        <v>9.12</v>
      </c>
      <c r="V23" s="48">
        <f>+V24+V25</f>
        <v>2307750073</v>
      </c>
      <c r="W23" s="48">
        <f>+W24+W25</f>
        <v>2081079472</v>
      </c>
      <c r="X23" s="49">
        <f aca="true" t="shared" si="9" ref="X23:X28">W23/V23*100</f>
        <v>90.17785315437838</v>
      </c>
      <c r="Y23" s="283">
        <f>W23/W33*100</f>
        <v>9.348061187976693</v>
      </c>
      <c r="AA23" s="720"/>
      <c r="AB23" s="720"/>
      <c r="AC23" s="721"/>
      <c r="AD23" s="6"/>
      <c r="AF23" s="394"/>
      <c r="AG23" s="392"/>
      <c r="AH23" s="393"/>
      <c r="AI23" s="50"/>
    </row>
    <row r="24" spans="1:35" ht="18.75" customHeight="1">
      <c r="A24" s="282"/>
      <c r="B24" s="729" t="s">
        <v>46</v>
      </c>
      <c r="C24" s="729"/>
      <c r="D24" s="729"/>
      <c r="E24" s="269"/>
      <c r="F24" s="271">
        <v>2014862000</v>
      </c>
      <c r="G24" s="272">
        <v>1970032003</v>
      </c>
      <c r="H24" s="273">
        <f t="shared" si="5"/>
        <v>97.7750338732876</v>
      </c>
      <c r="I24" s="274">
        <f>G24/G33*100</f>
        <v>8.736106940449684</v>
      </c>
      <c r="J24" s="271">
        <v>2032703400</v>
      </c>
      <c r="K24" s="272">
        <v>1982963356</v>
      </c>
      <c r="L24" s="273">
        <f t="shared" si="6"/>
        <v>97.55301024241903</v>
      </c>
      <c r="M24" s="399">
        <f>K24/K33*100</f>
        <v>8.697078639014636</v>
      </c>
      <c r="N24" s="272">
        <v>2059331900</v>
      </c>
      <c r="O24" s="272">
        <v>2002421646</v>
      </c>
      <c r="P24" s="273">
        <f t="shared" si="7"/>
        <v>97.23647004157027</v>
      </c>
      <c r="Q24" s="399">
        <f>O24/O33*100</f>
        <v>8.873757192738214</v>
      </c>
      <c r="R24" s="271">
        <v>2070444000</v>
      </c>
      <c r="S24" s="272">
        <v>2003156274</v>
      </c>
      <c r="T24" s="273">
        <f t="shared" si="8"/>
        <v>96.75008230118756</v>
      </c>
      <c r="U24" s="399">
        <v>8.92</v>
      </c>
      <c r="V24" s="272">
        <v>2109202200</v>
      </c>
      <c r="W24" s="272">
        <v>2049970383</v>
      </c>
      <c r="X24" s="273">
        <f t="shared" si="9"/>
        <v>97.1917430675921</v>
      </c>
      <c r="Y24" s="281">
        <f>W24/W33*100</f>
        <v>9.208321369585839</v>
      </c>
      <c r="AA24" s="26"/>
      <c r="AB24" s="26"/>
      <c r="AC24" s="224"/>
      <c r="AD24" s="6"/>
      <c r="AF24" s="6"/>
      <c r="AG24" s="6"/>
      <c r="AH24" s="395"/>
      <c r="AI24" s="50"/>
    </row>
    <row r="25" spans="1:35" ht="18.75" customHeight="1">
      <c r="A25" s="284"/>
      <c r="B25" s="732" t="s">
        <v>48</v>
      </c>
      <c r="C25" s="732"/>
      <c r="D25" s="732"/>
      <c r="E25" s="276"/>
      <c r="F25" s="411">
        <v>207650911</v>
      </c>
      <c r="G25" s="403">
        <v>57933408</v>
      </c>
      <c r="H25" s="277">
        <f t="shared" si="5"/>
        <v>27.899423951961378</v>
      </c>
      <c r="I25" s="278">
        <f>G25/G33*100</f>
        <v>0.2569056984566678</v>
      </c>
      <c r="J25" s="411">
        <v>175840813</v>
      </c>
      <c r="K25" s="403">
        <v>44400868</v>
      </c>
      <c r="L25" s="277">
        <f t="shared" si="6"/>
        <v>25.250604363390885</v>
      </c>
      <c r="M25" s="400">
        <f>K25/K33*100</f>
        <v>0.1947377592571653</v>
      </c>
      <c r="N25" s="48">
        <v>170493791</v>
      </c>
      <c r="O25" s="48">
        <v>40858391</v>
      </c>
      <c r="P25" s="277">
        <f t="shared" si="7"/>
        <v>23.964738399183112</v>
      </c>
      <c r="Q25" s="400">
        <f>O25/O33*100</f>
        <v>0.18106448346891288</v>
      </c>
      <c r="R25" s="47">
        <v>181968143</v>
      </c>
      <c r="S25" s="411">
        <v>45850465</v>
      </c>
      <c r="T25" s="49">
        <f t="shared" si="8"/>
        <v>25.196973626312165</v>
      </c>
      <c r="U25" s="398">
        <v>0.2</v>
      </c>
      <c r="V25" s="403">
        <v>198547873</v>
      </c>
      <c r="W25" s="403">
        <v>31109089</v>
      </c>
      <c r="X25" s="277">
        <f t="shared" si="9"/>
        <v>15.668306353500952</v>
      </c>
      <c r="Y25" s="285">
        <f>W25/W33*100</f>
        <v>0.1397398183908532</v>
      </c>
      <c r="AA25" s="27"/>
      <c r="AB25" s="27"/>
      <c r="AC25" s="391"/>
      <c r="AD25" s="27"/>
      <c r="AF25" s="394"/>
      <c r="AG25" s="392"/>
      <c r="AH25" s="393"/>
      <c r="AI25" s="50"/>
    </row>
    <row r="26" spans="1:35" ht="18.75" customHeight="1">
      <c r="A26" s="456" t="s">
        <v>50</v>
      </c>
      <c r="B26" s="449"/>
      <c r="C26" s="449"/>
      <c r="D26" s="449"/>
      <c r="E26" s="449"/>
      <c r="F26" s="422">
        <f>SUM(F27:F28)</f>
        <v>96284376</v>
      </c>
      <c r="G26" s="420">
        <f>SUM(G27:G28)</f>
        <v>81054580</v>
      </c>
      <c r="H26" s="417">
        <f t="shared" si="5"/>
        <v>84.18248460165542</v>
      </c>
      <c r="I26" s="418">
        <f>G26/G33*100</f>
        <v>0.3594365359623217</v>
      </c>
      <c r="J26" s="422">
        <v>98956045</v>
      </c>
      <c r="K26" s="420">
        <v>83975883</v>
      </c>
      <c r="L26" s="417">
        <f t="shared" si="6"/>
        <v>84.86180202533356</v>
      </c>
      <c r="M26" s="419">
        <f>K26/K33*100</f>
        <v>0.3683098106789687</v>
      </c>
      <c r="N26" s="422">
        <v>101363365</v>
      </c>
      <c r="O26" s="420">
        <f>SUM(O27:O28)</f>
        <v>86819622</v>
      </c>
      <c r="P26" s="417">
        <f t="shared" si="7"/>
        <v>85.65187432362768</v>
      </c>
      <c r="Q26" s="419">
        <f>O26/O33*100</f>
        <v>0.38474226780972026</v>
      </c>
      <c r="R26" s="422">
        <f>SUM(R27:R28)</f>
        <v>103629943</v>
      </c>
      <c r="S26" s="422">
        <f>SUM(S27:S28)</f>
        <v>89298720</v>
      </c>
      <c r="T26" s="457">
        <f t="shared" si="8"/>
        <v>86.17077016051239</v>
      </c>
      <c r="U26" s="421">
        <v>0.4</v>
      </c>
      <c r="V26" s="420">
        <f>+V27+V28</f>
        <v>105121523</v>
      </c>
      <c r="W26" s="420">
        <f>+W27+W28</f>
        <v>90915260</v>
      </c>
      <c r="X26" s="417">
        <f t="shared" si="9"/>
        <v>86.48586645762353</v>
      </c>
      <c r="Y26" s="423">
        <f>W26/W33*100</f>
        <v>0.4083848910315953</v>
      </c>
      <c r="AA26" s="392"/>
      <c r="AB26" s="392"/>
      <c r="AC26" s="393"/>
      <c r="AD26" s="50"/>
      <c r="AF26" s="394"/>
      <c r="AG26" s="392"/>
      <c r="AH26" s="393"/>
      <c r="AI26" s="50"/>
    </row>
    <row r="27" spans="1:35" ht="18.75" customHeight="1">
      <c r="A27" s="282"/>
      <c r="B27" s="729" t="s">
        <v>46</v>
      </c>
      <c r="C27" s="729"/>
      <c r="D27" s="729"/>
      <c r="E27" s="269"/>
      <c r="F27" s="271">
        <v>82416300</v>
      </c>
      <c r="G27" s="272">
        <v>77633240</v>
      </c>
      <c r="H27" s="273">
        <f t="shared" si="5"/>
        <v>94.19646356363972</v>
      </c>
      <c r="I27" s="274">
        <f>G27/G33*100</f>
        <v>0.3442646036921239</v>
      </c>
      <c r="J27" s="271">
        <v>85557300</v>
      </c>
      <c r="K27" s="272">
        <v>80569043</v>
      </c>
      <c r="L27" s="273">
        <f t="shared" si="6"/>
        <v>94.16968861803727</v>
      </c>
      <c r="M27" s="399">
        <f>K27/K33*100</f>
        <v>0.35336775171409257</v>
      </c>
      <c r="N27" s="271">
        <v>87989600</v>
      </c>
      <c r="O27" s="272">
        <v>83417542</v>
      </c>
      <c r="P27" s="273">
        <f t="shared" si="7"/>
        <v>94.80386545682671</v>
      </c>
      <c r="Q27" s="399">
        <f>O27/O33*100</f>
        <v>0.36966590667939775</v>
      </c>
      <c r="R27" s="271">
        <v>90394800</v>
      </c>
      <c r="S27" s="271">
        <v>86080420</v>
      </c>
      <c r="T27" s="458">
        <f t="shared" si="8"/>
        <v>95.2271812095386</v>
      </c>
      <c r="U27" s="399">
        <v>0.38</v>
      </c>
      <c r="V27" s="272">
        <v>92107200</v>
      </c>
      <c r="W27" s="272">
        <v>88043380</v>
      </c>
      <c r="X27" s="273">
        <f t="shared" si="9"/>
        <v>95.58794535063491</v>
      </c>
      <c r="Y27" s="281">
        <f>W27/W33*100</f>
        <v>0.3954846100352497</v>
      </c>
      <c r="AA27" s="392"/>
      <c r="AB27" s="392"/>
      <c r="AC27" s="393"/>
      <c r="AD27" s="50"/>
      <c r="AF27" s="394"/>
      <c r="AG27" s="392"/>
      <c r="AH27" s="393"/>
      <c r="AI27" s="50"/>
    </row>
    <row r="28" spans="1:35" ht="18.75" customHeight="1">
      <c r="A28" s="415"/>
      <c r="B28" s="741" t="s">
        <v>48</v>
      </c>
      <c r="C28" s="741"/>
      <c r="D28" s="741"/>
      <c r="E28" s="6"/>
      <c r="F28" s="47">
        <v>13868076</v>
      </c>
      <c r="G28" s="48">
        <v>3421340</v>
      </c>
      <c r="H28" s="49">
        <f t="shared" si="5"/>
        <v>24.67061761126778</v>
      </c>
      <c r="I28" s="50">
        <f>G28/G33*100</f>
        <v>0.015171932270197808</v>
      </c>
      <c r="J28" s="47">
        <v>13398745</v>
      </c>
      <c r="K28" s="48">
        <v>3406840</v>
      </c>
      <c r="L28" s="49">
        <f t="shared" si="6"/>
        <v>25.42656047264128</v>
      </c>
      <c r="M28" s="398">
        <f>K28/K33*100</f>
        <v>0.014942058964876114</v>
      </c>
      <c r="N28" s="48">
        <v>13373765</v>
      </c>
      <c r="O28" s="48">
        <v>3402080</v>
      </c>
      <c r="P28" s="49">
        <f t="shared" si="7"/>
        <v>25.438461046683564</v>
      </c>
      <c r="Q28" s="398">
        <f>O28/O33*100</f>
        <v>0.01507636113032251</v>
      </c>
      <c r="R28" s="411">
        <v>13235143</v>
      </c>
      <c r="S28" s="411">
        <v>3218300</v>
      </c>
      <c r="T28" s="459">
        <f t="shared" si="8"/>
        <v>24.31632208280636</v>
      </c>
      <c r="U28" s="398">
        <v>0.01</v>
      </c>
      <c r="V28" s="48">
        <v>13014323</v>
      </c>
      <c r="W28" s="48">
        <v>2871880</v>
      </c>
      <c r="X28" s="49">
        <f t="shared" si="9"/>
        <v>22.067071794668074</v>
      </c>
      <c r="Y28" s="283">
        <f>W28/W33*100</f>
        <v>0.012900280996345586</v>
      </c>
      <c r="AA28" s="394"/>
      <c r="AB28" s="392"/>
      <c r="AC28" s="393"/>
      <c r="AD28" s="50"/>
      <c r="AF28" s="392"/>
      <c r="AG28" s="392"/>
      <c r="AH28" s="395"/>
      <c r="AI28" s="50"/>
    </row>
    <row r="29" spans="1:35" ht="18.75" customHeight="1">
      <c r="A29" s="275" t="s">
        <v>51</v>
      </c>
      <c r="B29" s="412"/>
      <c r="C29" s="412"/>
      <c r="D29" s="412"/>
      <c r="E29" s="412"/>
      <c r="F29" s="416">
        <v>648547645</v>
      </c>
      <c r="G29" s="404">
        <v>648547645</v>
      </c>
      <c r="H29" s="405">
        <f aca="true" t="shared" si="10" ref="H29:H35">G29/F29*100</f>
        <v>100</v>
      </c>
      <c r="I29" s="413">
        <f>G29/G33*100</f>
        <v>2.8759845393723777</v>
      </c>
      <c r="J29" s="416">
        <v>644640240</v>
      </c>
      <c r="K29" s="404">
        <v>644640240</v>
      </c>
      <c r="L29" s="405">
        <f aca="true" t="shared" si="11" ref="L29:L35">K29/J29*100</f>
        <v>100</v>
      </c>
      <c r="M29" s="406">
        <f>K29/K33*100</f>
        <v>2.82732751676389</v>
      </c>
      <c r="N29" s="404">
        <v>594221524</v>
      </c>
      <c r="O29" s="404">
        <v>594221524</v>
      </c>
      <c r="P29" s="405">
        <f aca="true" t="shared" si="12" ref="P29:P35">O29/N29*100</f>
        <v>100</v>
      </c>
      <c r="Q29" s="406">
        <f>O29/O33*100</f>
        <v>2.6333003007673557</v>
      </c>
      <c r="R29" s="416">
        <v>573975951</v>
      </c>
      <c r="S29" s="404">
        <v>573975951</v>
      </c>
      <c r="T29" s="428">
        <f t="shared" si="8"/>
        <v>100</v>
      </c>
      <c r="U29" s="414">
        <v>2.56</v>
      </c>
      <c r="V29" s="404">
        <f>+V30</f>
        <v>740485234</v>
      </c>
      <c r="W29" s="404">
        <f>+W30</f>
        <v>740485234</v>
      </c>
      <c r="X29" s="405">
        <f aca="true" t="shared" si="13" ref="X29:X35">W29/V29*100</f>
        <v>100</v>
      </c>
      <c r="Y29" s="407">
        <v>3.32</v>
      </c>
      <c r="AA29" s="394"/>
      <c r="AB29" s="392"/>
      <c r="AC29" s="393"/>
      <c r="AD29" s="50"/>
      <c r="AF29" s="392"/>
      <c r="AG29" s="392"/>
      <c r="AH29" s="393"/>
      <c r="AI29" s="50"/>
    </row>
    <row r="30" spans="1:35" ht="18.75" customHeight="1">
      <c r="A30" s="284"/>
      <c r="B30" s="732" t="s">
        <v>46</v>
      </c>
      <c r="C30" s="732"/>
      <c r="D30" s="732"/>
      <c r="E30" s="276"/>
      <c r="F30" s="411">
        <v>648547645</v>
      </c>
      <c r="G30" s="403">
        <v>648547645</v>
      </c>
      <c r="H30" s="277">
        <f t="shared" si="10"/>
        <v>100</v>
      </c>
      <c r="I30" s="278">
        <f>G30/G33*100</f>
        <v>2.8759845393723777</v>
      </c>
      <c r="J30" s="411">
        <v>644640240</v>
      </c>
      <c r="K30" s="403">
        <v>644640240</v>
      </c>
      <c r="L30" s="277">
        <f t="shared" si="11"/>
        <v>100</v>
      </c>
      <c r="M30" s="400">
        <f>K30/K33*100</f>
        <v>2.82732751676389</v>
      </c>
      <c r="N30" s="411">
        <v>594221524</v>
      </c>
      <c r="O30" s="403">
        <v>594221524</v>
      </c>
      <c r="P30" s="277">
        <f t="shared" si="12"/>
        <v>100</v>
      </c>
      <c r="Q30" s="400">
        <f>O30/O33*100</f>
        <v>2.6333003007673557</v>
      </c>
      <c r="R30" s="411">
        <v>573975951</v>
      </c>
      <c r="S30" s="403">
        <v>573975951</v>
      </c>
      <c r="T30" s="277">
        <f t="shared" si="8"/>
        <v>100</v>
      </c>
      <c r="U30" s="444">
        <v>2.56</v>
      </c>
      <c r="V30" s="403">
        <v>740485234</v>
      </c>
      <c r="W30" s="403">
        <v>740485234</v>
      </c>
      <c r="X30" s="277">
        <f t="shared" si="13"/>
        <v>100</v>
      </c>
      <c r="Y30" s="285">
        <v>3.32</v>
      </c>
      <c r="AA30" s="394"/>
      <c r="AB30" s="392"/>
      <c r="AC30" s="393"/>
      <c r="AD30" s="50"/>
      <c r="AF30" s="394"/>
      <c r="AG30" s="392"/>
      <c r="AH30" s="393"/>
      <c r="AI30" s="50"/>
    </row>
    <row r="31" spans="1:35" ht="18.75" customHeight="1">
      <c r="A31" s="730" t="s">
        <v>52</v>
      </c>
      <c r="B31" s="731"/>
      <c r="C31" s="731"/>
      <c r="D31" s="412"/>
      <c r="E31" s="412"/>
      <c r="F31" s="422">
        <v>3232567</v>
      </c>
      <c r="G31" s="420">
        <v>3232567</v>
      </c>
      <c r="H31" s="417">
        <f t="shared" si="10"/>
        <v>100</v>
      </c>
      <c r="I31" s="418">
        <f>G31/G33*100</f>
        <v>0.014334818399479888</v>
      </c>
      <c r="J31" s="422">
        <v>2957025</v>
      </c>
      <c r="K31" s="420">
        <v>2957025</v>
      </c>
      <c r="L31" s="417">
        <f t="shared" si="11"/>
        <v>100</v>
      </c>
      <c r="M31" s="419">
        <f>K31/K33*100</f>
        <v>0.01296921543442392</v>
      </c>
      <c r="N31" s="420">
        <v>2541600</v>
      </c>
      <c r="O31" s="420">
        <v>2541600</v>
      </c>
      <c r="P31" s="417">
        <f t="shared" si="12"/>
        <v>100</v>
      </c>
      <c r="Q31" s="419">
        <f>O31/O33*100</f>
        <v>0.011263132980067397</v>
      </c>
      <c r="R31" s="422">
        <v>2351100</v>
      </c>
      <c r="S31" s="420">
        <v>2351100</v>
      </c>
      <c r="T31" s="457">
        <f t="shared" si="8"/>
        <v>100</v>
      </c>
      <c r="U31" s="421">
        <v>0.01</v>
      </c>
      <c r="V31" s="420">
        <f>+V32</f>
        <v>2335200</v>
      </c>
      <c r="W31" s="420">
        <f>+W32</f>
        <v>2335200</v>
      </c>
      <c r="X31" s="417">
        <f t="shared" si="13"/>
        <v>100</v>
      </c>
      <c r="Y31" s="423">
        <f>W31/W33*100</f>
        <v>0.010489552551870625</v>
      </c>
      <c r="AA31" s="392"/>
      <c r="AB31" s="392"/>
      <c r="AC31" s="393"/>
      <c r="AD31" s="50"/>
      <c r="AF31" s="394"/>
      <c r="AG31" s="392"/>
      <c r="AH31" s="393"/>
      <c r="AI31" s="50"/>
    </row>
    <row r="32" spans="1:35" ht="18.75" customHeight="1" thickBot="1">
      <c r="A32" s="284"/>
      <c r="B32" s="732" t="s">
        <v>46</v>
      </c>
      <c r="C32" s="732"/>
      <c r="D32" s="732"/>
      <c r="E32" s="276"/>
      <c r="F32" s="47">
        <v>3232567</v>
      </c>
      <c r="G32" s="48">
        <v>3232567</v>
      </c>
      <c r="H32" s="49">
        <f t="shared" si="10"/>
        <v>100</v>
      </c>
      <c r="I32" s="50">
        <f>G32/G33*100</f>
        <v>0.014334818399479888</v>
      </c>
      <c r="J32" s="47">
        <v>2957025</v>
      </c>
      <c r="K32" s="48">
        <v>2957025</v>
      </c>
      <c r="L32" s="49">
        <f t="shared" si="11"/>
        <v>100</v>
      </c>
      <c r="M32" s="398">
        <f>K32/K33*100</f>
        <v>0.01296921543442392</v>
      </c>
      <c r="N32" s="48">
        <v>2541600</v>
      </c>
      <c r="O32" s="48">
        <v>2541600</v>
      </c>
      <c r="P32" s="49">
        <f t="shared" si="12"/>
        <v>100</v>
      </c>
      <c r="Q32" s="398">
        <f>O32/O33*100</f>
        <v>0.011263132980067397</v>
      </c>
      <c r="R32" s="47">
        <v>2351100</v>
      </c>
      <c r="S32" s="48">
        <v>2351100</v>
      </c>
      <c r="T32" s="461">
        <f t="shared" si="8"/>
        <v>100</v>
      </c>
      <c r="U32" s="398">
        <v>0.01</v>
      </c>
      <c r="V32" s="48">
        <v>2335200</v>
      </c>
      <c r="W32" s="48">
        <v>2335200</v>
      </c>
      <c r="X32" s="49">
        <f t="shared" si="13"/>
        <v>100</v>
      </c>
      <c r="Y32" s="283">
        <f>W32/W33*100</f>
        <v>0.010489552551870625</v>
      </c>
      <c r="AA32" s="394"/>
      <c r="AB32" s="392"/>
      <c r="AC32" s="393"/>
      <c r="AD32" s="50"/>
      <c r="AF32" s="392"/>
      <c r="AG32" s="392"/>
      <c r="AH32" s="393"/>
      <c r="AI32" s="50"/>
    </row>
    <row r="33" spans="1:35" ht="18.75" customHeight="1" thickTop="1">
      <c r="A33" s="739" t="s">
        <v>53</v>
      </c>
      <c r="B33" s="740"/>
      <c r="C33" s="740"/>
      <c r="D33" s="57"/>
      <c r="E33" s="56"/>
      <c r="F33" s="58">
        <f>SUM(F34:F35)</f>
        <v>24242524962</v>
      </c>
      <c r="G33" s="58">
        <f>SUM(G34:G35)</f>
        <v>22550456587</v>
      </c>
      <c r="H33" s="408">
        <f t="shared" si="10"/>
        <v>93.02024695178285</v>
      </c>
      <c r="I33" s="446">
        <f>G33/G33*100</f>
        <v>100</v>
      </c>
      <c r="J33" s="58">
        <v>24445869631</v>
      </c>
      <c r="K33" s="58">
        <v>22800338347</v>
      </c>
      <c r="L33" s="408">
        <f t="shared" si="11"/>
        <v>93.26867356801539</v>
      </c>
      <c r="M33" s="409">
        <f>K33/K33*100</f>
        <v>100</v>
      </c>
      <c r="N33" s="58">
        <v>24333253906</v>
      </c>
      <c r="O33" s="59">
        <v>22565657393</v>
      </c>
      <c r="P33" s="408">
        <f t="shared" si="12"/>
        <v>92.73588103001649</v>
      </c>
      <c r="Q33" s="409">
        <f>O33/O33*100</f>
        <v>100</v>
      </c>
      <c r="R33" s="58">
        <v>24338695145</v>
      </c>
      <c r="S33" s="59">
        <v>22457827115</v>
      </c>
      <c r="T33" s="460">
        <f t="shared" si="8"/>
        <v>92.27210818495175</v>
      </c>
      <c r="U33" s="447">
        <v>100</v>
      </c>
      <c r="V33" s="59">
        <f>+V34+V35</f>
        <v>24308930557</v>
      </c>
      <c r="W33" s="58">
        <f>+W34+W35</f>
        <v>22262150730</v>
      </c>
      <c r="X33" s="408">
        <f t="shared" si="13"/>
        <v>91.58013215677803</v>
      </c>
      <c r="Y33" s="410">
        <f>W33/W33*100</f>
        <v>100</v>
      </c>
      <c r="AA33" s="392"/>
      <c r="AB33" s="392"/>
      <c r="AC33" s="395"/>
      <c r="AD33" s="50"/>
      <c r="AF33" s="394"/>
      <c r="AG33" s="392"/>
      <c r="AH33" s="393"/>
      <c r="AI33" s="50"/>
    </row>
    <row r="34" spans="1:35" ht="18.75" customHeight="1">
      <c r="A34" s="282"/>
      <c r="B34" s="729" t="s">
        <v>46</v>
      </c>
      <c r="C34" s="729"/>
      <c r="D34" s="729"/>
      <c r="E34" s="269"/>
      <c r="F34" s="271">
        <f>F32+F30+F27+F24+F18+F11+F20</f>
        <v>22544090377</v>
      </c>
      <c r="G34" s="272">
        <f>G32+G30+G27+G24+G18+G11+G20</f>
        <v>22099083875</v>
      </c>
      <c r="H34" s="273">
        <f t="shared" si="10"/>
        <v>98.02606139986909</v>
      </c>
      <c r="I34" s="274">
        <f>G34/G33*100</f>
        <v>97.99838770333275</v>
      </c>
      <c r="J34" s="271">
        <v>22907795564</v>
      </c>
      <c r="K34" s="272">
        <v>22427668185</v>
      </c>
      <c r="L34" s="273">
        <f t="shared" si="11"/>
        <v>97.90408737646267</v>
      </c>
      <c r="M34" s="399">
        <f>K34/K33*100</f>
        <v>98.36550600114654</v>
      </c>
      <c r="N34" s="271">
        <v>22759177402</v>
      </c>
      <c r="O34" s="272">
        <v>22210064187</v>
      </c>
      <c r="P34" s="273">
        <f t="shared" si="12"/>
        <v>97.58728883166161</v>
      </c>
      <c r="Q34" s="399">
        <f>O34/O33*100</f>
        <v>98.42418414936004</v>
      </c>
      <c r="R34" s="411">
        <v>22617155672</v>
      </c>
      <c r="S34" s="403">
        <v>22052718715</v>
      </c>
      <c r="T34" s="458">
        <f t="shared" si="8"/>
        <v>97.50438576280052</v>
      </c>
      <c r="U34" s="400">
        <v>98.2</v>
      </c>
      <c r="V34" s="403">
        <f>+V11+V18+V20+V24+V27+V30+V32</f>
        <v>22473810664</v>
      </c>
      <c r="W34" s="272">
        <f>+W11+W18+W20+W24+W27+W30+W32</f>
        <v>21954347582</v>
      </c>
      <c r="X34" s="273">
        <f t="shared" si="13"/>
        <v>97.68858477199814</v>
      </c>
      <c r="Y34" s="281">
        <f>W34/W33*100</f>
        <v>98.6173701196569</v>
      </c>
      <c r="AA34" s="392"/>
      <c r="AB34" s="392"/>
      <c r="AC34" s="395"/>
      <c r="AD34" s="50"/>
      <c r="AF34" s="394"/>
      <c r="AG34" s="392"/>
      <c r="AH34" s="393"/>
      <c r="AI34" s="50"/>
    </row>
    <row r="35" spans="1:35" ht="18.75" customHeight="1" thickBot="1">
      <c r="A35" s="275"/>
      <c r="B35" s="706" t="s">
        <v>48</v>
      </c>
      <c r="C35" s="706"/>
      <c r="D35" s="706"/>
      <c r="E35" s="60"/>
      <c r="F35" s="436">
        <f>F28+F25+F19+F14</f>
        <v>1698434585</v>
      </c>
      <c r="G35" s="436">
        <f>G28+G25+G19+G14</f>
        <v>451372712</v>
      </c>
      <c r="H35" s="438">
        <f t="shared" si="10"/>
        <v>26.57580786368643</v>
      </c>
      <c r="I35" s="448">
        <f>G35/G33*100</f>
        <v>2.0016122966672416</v>
      </c>
      <c r="J35" s="436">
        <v>1538074067</v>
      </c>
      <c r="K35" s="436">
        <v>372670162</v>
      </c>
      <c r="L35" s="445">
        <f t="shared" si="11"/>
        <v>24.229662926889464</v>
      </c>
      <c r="M35" s="437">
        <f>K35/K33*100</f>
        <v>1.6344939988534635</v>
      </c>
      <c r="N35" s="432">
        <v>1574076504</v>
      </c>
      <c r="O35" s="432">
        <v>355593206</v>
      </c>
      <c r="P35" s="438">
        <f t="shared" si="12"/>
        <v>22.590592331209844</v>
      </c>
      <c r="Q35" s="437">
        <f>O35/O33*100</f>
        <v>1.5758158506399513</v>
      </c>
      <c r="R35" s="432">
        <v>1721539473</v>
      </c>
      <c r="S35" s="432">
        <v>405108400</v>
      </c>
      <c r="T35" s="445">
        <f t="shared" si="8"/>
        <v>23.531752036684203</v>
      </c>
      <c r="U35" s="433">
        <v>1.8</v>
      </c>
      <c r="V35" s="443">
        <f>+V14+V19+V25+V28</f>
        <v>1835119893</v>
      </c>
      <c r="W35" s="436">
        <f>+W14+W19+W25+W28</f>
        <v>307803148</v>
      </c>
      <c r="X35" s="438">
        <f t="shared" si="13"/>
        <v>16.772917626477934</v>
      </c>
      <c r="Y35" s="439">
        <f>W35/W33*100</f>
        <v>1.382629880343102</v>
      </c>
      <c r="AA35" s="392"/>
      <c r="AB35" s="392"/>
      <c r="AC35" s="393"/>
      <c r="AD35" s="50"/>
      <c r="AF35" s="392"/>
      <c r="AG35" s="392"/>
      <c r="AH35" s="395"/>
      <c r="AI35" s="50"/>
    </row>
    <row r="36" spans="1:35" ht="13.5" customHeight="1">
      <c r="A36" s="722" t="s">
        <v>168</v>
      </c>
      <c r="B36" s="722"/>
      <c r="C36" s="722"/>
      <c r="D36" s="722"/>
      <c r="E36" s="722"/>
      <c r="F36" s="722"/>
      <c r="G36" s="722"/>
      <c r="H36" s="722"/>
      <c r="I36" s="722"/>
      <c r="J36" s="723"/>
      <c r="K36" s="723"/>
      <c r="L36" s="723"/>
      <c r="M36" s="723"/>
      <c r="N36" s="440"/>
      <c r="O36" s="392"/>
      <c r="P36" s="441"/>
      <c r="Q36" s="442"/>
      <c r="R36" s="440"/>
      <c r="S36" s="440"/>
      <c r="T36" s="393"/>
      <c r="U36" s="442"/>
      <c r="AA36" s="394"/>
      <c r="AB36" s="392"/>
      <c r="AC36" s="393"/>
      <c r="AD36" s="50"/>
      <c r="AF36" s="392"/>
      <c r="AG36" s="392"/>
      <c r="AH36" s="395"/>
      <c r="AI36" s="50"/>
    </row>
    <row r="37" spans="1:35" ht="19.5" customHeight="1">
      <c r="A37" s="738"/>
      <c r="B37" s="738"/>
      <c r="C37" s="738"/>
      <c r="D37" s="738"/>
      <c r="E37" s="738"/>
      <c r="F37" s="738"/>
      <c r="G37" s="738"/>
      <c r="H37" s="738"/>
      <c r="I37" s="738"/>
      <c r="J37" s="738"/>
      <c r="K37" s="738"/>
      <c r="L37" s="738"/>
      <c r="M37" s="738"/>
      <c r="N37" s="6"/>
      <c r="O37" s="6"/>
      <c r="P37" s="396"/>
      <c r="Q37" s="6"/>
      <c r="R37" s="6"/>
      <c r="S37" s="6"/>
      <c r="T37" s="395"/>
      <c r="U37" s="6"/>
      <c r="V37" s="54"/>
      <c r="W37" s="54"/>
      <c r="X37" s="54"/>
      <c r="Y37" s="54"/>
      <c r="AA37" s="392"/>
      <c r="AB37" s="392"/>
      <c r="AC37" s="393"/>
      <c r="AD37" s="50"/>
      <c r="AF37" s="394"/>
      <c r="AG37" s="394"/>
      <c r="AH37" s="393"/>
      <c r="AI37" s="50"/>
    </row>
    <row r="38" spans="1:35" ht="15">
      <c r="A38" s="6"/>
      <c r="B38" s="6"/>
      <c r="C38" s="6"/>
      <c r="D38" s="6"/>
      <c r="E38" s="37"/>
      <c r="F38" s="27"/>
      <c r="G38" s="27"/>
      <c r="H38" s="26"/>
      <c r="I38" s="26"/>
      <c r="J38" s="27"/>
      <c r="K38" s="27"/>
      <c r="L38" s="26"/>
      <c r="M38" s="26"/>
      <c r="N38" s="6"/>
      <c r="O38" s="5"/>
      <c r="P38" s="61"/>
      <c r="Q38" s="5"/>
      <c r="AA38" s="394"/>
      <c r="AB38" s="392"/>
      <c r="AC38" s="393"/>
      <c r="AD38" s="50"/>
      <c r="AF38" s="394"/>
      <c r="AG38" s="394"/>
      <c r="AH38" s="393"/>
      <c r="AI38" s="50"/>
    </row>
    <row r="39" spans="1:35" ht="14.25">
      <c r="A39" s="725"/>
      <c r="B39" s="725"/>
      <c r="C39" s="725"/>
      <c r="D39" s="725"/>
      <c r="E39" s="725"/>
      <c r="F39" s="725"/>
      <c r="G39" s="725"/>
      <c r="H39" s="725"/>
      <c r="I39" s="725"/>
      <c r="J39" s="725"/>
      <c r="K39" s="725"/>
      <c r="L39" s="725"/>
      <c r="M39" s="725"/>
      <c r="N39" s="6"/>
      <c r="O39" s="5"/>
      <c r="P39" s="61"/>
      <c r="Q39" s="5"/>
      <c r="AA39" s="394"/>
      <c r="AB39" s="392"/>
      <c r="AC39" s="393"/>
      <c r="AD39" s="50"/>
      <c r="AF39" s="392"/>
      <c r="AG39" s="392"/>
      <c r="AH39" s="395"/>
      <c r="AI39" s="50"/>
    </row>
    <row r="40" spans="1:35" ht="14.25">
      <c r="A40" s="41"/>
      <c r="B40" s="41"/>
      <c r="C40" s="41"/>
      <c r="D40" s="41"/>
      <c r="E40" s="41"/>
      <c r="F40" s="41"/>
      <c r="G40" s="41"/>
      <c r="H40" s="41"/>
      <c r="I40" s="41"/>
      <c r="J40" s="41"/>
      <c r="K40" s="41"/>
      <c r="L40" s="41"/>
      <c r="M40" s="41"/>
      <c r="N40" s="6"/>
      <c r="O40" s="5"/>
      <c r="P40" s="61"/>
      <c r="Q40" s="5"/>
      <c r="AA40" s="392"/>
      <c r="AB40" s="392"/>
      <c r="AC40" s="395"/>
      <c r="AD40" s="50"/>
      <c r="AF40" s="392"/>
      <c r="AG40" s="392"/>
      <c r="AH40" s="395"/>
      <c r="AI40" s="50"/>
    </row>
    <row r="41" spans="1:35" ht="12.75">
      <c r="A41" s="5"/>
      <c r="B41" s="6"/>
      <c r="C41" s="6"/>
      <c r="D41" s="5"/>
      <c r="E41" s="6"/>
      <c r="F41" s="38"/>
      <c r="G41" s="38"/>
      <c r="H41" s="39"/>
      <c r="I41" s="39"/>
      <c r="J41" s="38"/>
      <c r="K41" s="38"/>
      <c r="L41" s="39"/>
      <c r="M41" s="26"/>
      <c r="N41" s="6"/>
      <c r="O41" s="5"/>
      <c r="P41" s="61"/>
      <c r="Q41" s="5"/>
      <c r="AA41" s="392"/>
      <c r="AB41" s="392"/>
      <c r="AC41" s="395"/>
      <c r="AD41" s="50"/>
      <c r="AF41" s="394"/>
      <c r="AG41" s="394"/>
      <c r="AH41" s="393"/>
      <c r="AI41" s="50"/>
    </row>
    <row r="42" spans="1:35" ht="24.75" customHeight="1">
      <c r="A42" s="6"/>
      <c r="B42" s="6"/>
      <c r="C42" s="6"/>
      <c r="D42" s="27"/>
      <c r="E42" s="27"/>
      <c r="F42" s="724"/>
      <c r="G42" s="724"/>
      <c r="H42" s="724"/>
      <c r="I42" s="724"/>
      <c r="J42" s="724"/>
      <c r="K42" s="724"/>
      <c r="L42" s="724"/>
      <c r="M42" s="724"/>
      <c r="N42" s="6"/>
      <c r="O42" s="5"/>
      <c r="P42" s="61"/>
      <c r="Q42" s="5"/>
      <c r="AA42" s="394"/>
      <c r="AB42" s="394"/>
      <c r="AC42" s="393"/>
      <c r="AD42" s="50"/>
      <c r="AF42" s="394"/>
      <c r="AG42" s="394"/>
      <c r="AH42" s="393"/>
      <c r="AI42" s="50"/>
    </row>
    <row r="43" spans="1:35" ht="19.5" customHeight="1">
      <c r="A43" s="6"/>
      <c r="B43" s="6"/>
      <c r="C43" s="6"/>
      <c r="D43" s="6"/>
      <c r="E43" s="6"/>
      <c r="F43" s="720"/>
      <c r="G43" s="720"/>
      <c r="H43" s="721"/>
      <c r="I43" s="6"/>
      <c r="J43" s="720"/>
      <c r="K43" s="720"/>
      <c r="L43" s="721"/>
      <c r="M43" s="6"/>
      <c r="N43" s="6"/>
      <c r="O43" s="5"/>
      <c r="P43" s="61"/>
      <c r="Q43" s="5"/>
      <c r="AA43" s="394"/>
      <c r="AB43" s="394"/>
      <c r="AC43" s="393"/>
      <c r="AD43" s="50"/>
      <c r="AF43" s="392"/>
      <c r="AG43" s="392"/>
      <c r="AH43" s="395"/>
      <c r="AI43" s="50"/>
    </row>
    <row r="44" spans="1:35" ht="19.5" customHeight="1">
      <c r="A44" s="6"/>
      <c r="B44" s="6"/>
      <c r="C44" s="6"/>
      <c r="D44" s="6"/>
      <c r="E44" s="6"/>
      <c r="F44" s="720"/>
      <c r="G44" s="720"/>
      <c r="H44" s="721"/>
      <c r="I44" s="6"/>
      <c r="J44" s="720"/>
      <c r="K44" s="720"/>
      <c r="L44" s="721"/>
      <c r="M44" s="6"/>
      <c r="N44" s="6"/>
      <c r="O44" s="5"/>
      <c r="P44" s="61"/>
      <c r="Q44" s="5"/>
      <c r="AA44" s="392"/>
      <c r="AB44" s="392"/>
      <c r="AC44" s="395"/>
      <c r="AD44" s="50"/>
      <c r="AF44" s="392"/>
      <c r="AG44" s="392"/>
      <c r="AH44" s="395"/>
      <c r="AI44" s="50"/>
    </row>
    <row r="45" spans="1:35" ht="19.5" customHeight="1">
      <c r="A45" s="6"/>
      <c r="B45" s="6"/>
      <c r="C45" s="6"/>
      <c r="D45" s="6"/>
      <c r="E45" s="6"/>
      <c r="F45" s="720"/>
      <c r="G45" s="720"/>
      <c r="H45" s="721"/>
      <c r="I45" s="6"/>
      <c r="J45" s="720"/>
      <c r="K45" s="720"/>
      <c r="L45" s="721"/>
      <c r="M45" s="6"/>
      <c r="N45" s="6"/>
      <c r="O45" s="5"/>
      <c r="P45" s="61"/>
      <c r="Q45" s="5"/>
      <c r="AA45" s="392"/>
      <c r="AB45" s="392"/>
      <c r="AC45" s="395"/>
      <c r="AD45" s="50"/>
      <c r="AF45" s="392"/>
      <c r="AG45" s="392"/>
      <c r="AH45" s="393"/>
      <c r="AI45" s="50"/>
    </row>
    <row r="46" spans="1:35" ht="3.75" customHeight="1">
      <c r="A46" s="6"/>
      <c r="B46" s="6"/>
      <c r="C46" s="6"/>
      <c r="D46" s="6"/>
      <c r="E46" s="6"/>
      <c r="F46" s="26"/>
      <c r="G46" s="26"/>
      <c r="H46" s="224"/>
      <c r="I46" s="6"/>
      <c r="J46" s="26"/>
      <c r="K46" s="26"/>
      <c r="L46" s="224"/>
      <c r="M46" s="6"/>
      <c r="N46" s="6"/>
      <c r="O46" s="5"/>
      <c r="P46" s="61"/>
      <c r="Q46" s="5"/>
      <c r="AA46" s="394"/>
      <c r="AB46" s="394"/>
      <c r="AC46" s="393"/>
      <c r="AD46" s="50"/>
      <c r="AF46" s="392"/>
      <c r="AG46" s="392"/>
      <c r="AH46" s="393"/>
      <c r="AI46" s="50"/>
    </row>
    <row r="47" spans="1:35" ht="18.75" customHeight="1">
      <c r="A47" s="6"/>
      <c r="B47" s="6"/>
      <c r="C47" s="6"/>
      <c r="D47" s="6"/>
      <c r="E47" s="6"/>
      <c r="F47" s="27"/>
      <c r="G47" s="27"/>
      <c r="H47" s="391"/>
      <c r="I47" s="27"/>
      <c r="J47" s="27"/>
      <c r="K47" s="27"/>
      <c r="L47" s="391"/>
      <c r="M47" s="27"/>
      <c r="N47" s="6"/>
      <c r="O47" s="5"/>
      <c r="P47" s="61"/>
      <c r="Q47" s="5"/>
      <c r="AA47" s="394"/>
      <c r="AB47" s="394"/>
      <c r="AC47" s="393"/>
      <c r="AD47" s="50"/>
      <c r="AF47" s="392"/>
      <c r="AG47" s="392"/>
      <c r="AH47" s="393"/>
      <c r="AI47" s="50"/>
    </row>
    <row r="48" spans="1:35" ht="18.75" customHeight="1">
      <c r="A48" s="741"/>
      <c r="B48" s="741"/>
      <c r="C48" s="741"/>
      <c r="D48" s="6"/>
      <c r="E48" s="6"/>
      <c r="F48" s="392"/>
      <c r="G48" s="392"/>
      <c r="H48" s="393"/>
      <c r="I48" s="50"/>
      <c r="J48" s="392"/>
      <c r="K48" s="392"/>
      <c r="L48" s="393"/>
      <c r="M48" s="50"/>
      <c r="N48" s="6"/>
      <c r="O48" s="5"/>
      <c r="P48" s="61"/>
      <c r="Q48" s="5"/>
      <c r="AA48" s="392"/>
      <c r="AB48" s="392"/>
      <c r="AC48" s="395"/>
      <c r="AD48" s="50"/>
      <c r="AF48" s="6"/>
      <c r="AG48" s="6"/>
      <c r="AH48" s="396"/>
      <c r="AI48" s="6"/>
    </row>
    <row r="49" spans="1:35" ht="18.75" customHeight="1">
      <c r="A49" s="6"/>
      <c r="B49" s="741"/>
      <c r="C49" s="741"/>
      <c r="D49" s="741"/>
      <c r="E49" s="6"/>
      <c r="F49" s="392"/>
      <c r="G49" s="392"/>
      <c r="H49" s="393"/>
      <c r="I49" s="50"/>
      <c r="J49" s="392"/>
      <c r="K49" s="392"/>
      <c r="L49" s="393"/>
      <c r="M49" s="50"/>
      <c r="N49" s="6"/>
      <c r="O49" s="5"/>
      <c r="P49" s="61"/>
      <c r="Q49" s="5"/>
      <c r="AA49" s="392"/>
      <c r="AB49" s="392"/>
      <c r="AC49" s="395"/>
      <c r="AD49" s="50"/>
      <c r="AF49" s="54"/>
      <c r="AG49" s="54"/>
      <c r="AH49" s="54"/>
      <c r="AI49" s="54"/>
    </row>
    <row r="50" spans="1:35" ht="18.75" customHeight="1">
      <c r="A50" s="6"/>
      <c r="B50" s="6"/>
      <c r="C50" s="741"/>
      <c r="D50" s="741"/>
      <c r="E50" s="46"/>
      <c r="F50" s="394"/>
      <c r="G50" s="392"/>
      <c r="H50" s="393"/>
      <c r="I50" s="50"/>
      <c r="J50" s="394"/>
      <c r="K50" s="392"/>
      <c r="L50" s="393"/>
      <c r="M50" s="50"/>
      <c r="N50" s="6"/>
      <c r="O50" s="5"/>
      <c r="P50" s="61"/>
      <c r="Q50" s="5"/>
      <c r="AA50" s="392"/>
      <c r="AB50" s="392"/>
      <c r="AC50" s="393"/>
      <c r="AD50" s="50"/>
      <c r="AF50" s="54"/>
      <c r="AG50" s="54"/>
      <c r="AH50" s="54"/>
      <c r="AI50" s="54"/>
    </row>
    <row r="51" spans="1:35" ht="18.75" customHeight="1">
      <c r="A51" s="6"/>
      <c r="B51" s="6"/>
      <c r="C51" s="741"/>
      <c r="D51" s="741"/>
      <c r="E51" s="46"/>
      <c r="F51" s="394"/>
      <c r="G51" s="392"/>
      <c r="H51" s="393"/>
      <c r="I51" s="50"/>
      <c r="J51" s="394"/>
      <c r="K51" s="392"/>
      <c r="L51" s="393"/>
      <c r="M51" s="50"/>
      <c r="N51" s="6"/>
      <c r="O51" s="5"/>
      <c r="P51" s="61"/>
      <c r="Q51" s="5"/>
      <c r="AA51" s="392"/>
      <c r="AB51" s="392"/>
      <c r="AC51" s="393"/>
      <c r="AD51" s="50"/>
      <c r="AF51" s="54"/>
      <c r="AG51" s="54"/>
      <c r="AH51" s="54"/>
      <c r="AI51" s="54"/>
    </row>
    <row r="52" spans="1:35" ht="18.75" customHeight="1">
      <c r="A52" s="6"/>
      <c r="B52" s="741"/>
      <c r="C52" s="741"/>
      <c r="D52" s="741"/>
      <c r="E52" s="6"/>
      <c r="F52" s="392"/>
      <c r="G52" s="392"/>
      <c r="H52" s="393"/>
      <c r="I52" s="50"/>
      <c r="J52" s="392"/>
      <c r="K52" s="392"/>
      <c r="L52" s="393"/>
      <c r="M52" s="50"/>
      <c r="N52" s="6"/>
      <c r="O52" s="5"/>
      <c r="P52" s="61"/>
      <c r="Q52" s="5"/>
      <c r="AA52" s="392"/>
      <c r="AB52" s="392"/>
      <c r="AC52" s="393"/>
      <c r="AD52" s="50"/>
      <c r="AF52" s="54"/>
      <c r="AG52" s="54"/>
      <c r="AH52" s="54"/>
      <c r="AI52" s="54"/>
    </row>
    <row r="53" spans="1:30" ht="18.75" customHeight="1">
      <c r="A53" s="6"/>
      <c r="B53" s="6"/>
      <c r="C53" s="741"/>
      <c r="D53" s="741"/>
      <c r="E53" s="46"/>
      <c r="F53" s="394"/>
      <c r="G53" s="392"/>
      <c r="H53" s="393"/>
      <c r="I53" s="50"/>
      <c r="J53" s="394"/>
      <c r="K53" s="392"/>
      <c r="L53" s="393"/>
      <c r="M53" s="50"/>
      <c r="N53" s="6"/>
      <c r="O53" s="5"/>
      <c r="P53" s="61"/>
      <c r="Q53" s="5"/>
      <c r="AA53" s="6"/>
      <c r="AB53" s="6"/>
      <c r="AC53" s="396"/>
      <c r="AD53" s="6"/>
    </row>
    <row r="54" spans="1:30" ht="18.75" customHeight="1">
      <c r="A54" s="6"/>
      <c r="B54" s="6"/>
      <c r="C54" s="741"/>
      <c r="D54" s="741"/>
      <c r="E54" s="46"/>
      <c r="F54" s="394"/>
      <c r="G54" s="392"/>
      <c r="H54" s="393"/>
      <c r="I54" s="50"/>
      <c r="J54" s="394"/>
      <c r="K54" s="392"/>
      <c r="L54" s="393"/>
      <c r="M54" s="50"/>
      <c r="N54" s="6"/>
      <c r="O54" s="5"/>
      <c r="P54" s="61"/>
      <c r="Q54" s="5"/>
      <c r="AA54" s="27"/>
      <c r="AB54" s="27"/>
      <c r="AC54" s="224"/>
      <c r="AD54" s="26"/>
    </row>
    <row r="55" spans="1:17" ht="3.75" customHeight="1">
      <c r="A55" s="6"/>
      <c r="B55" s="6"/>
      <c r="C55" s="6"/>
      <c r="D55" s="6"/>
      <c r="E55" s="6"/>
      <c r="F55" s="6"/>
      <c r="G55" s="6"/>
      <c r="H55" s="395"/>
      <c r="I55" s="50"/>
      <c r="J55" s="6"/>
      <c r="K55" s="6"/>
      <c r="L55" s="395"/>
      <c r="M55" s="50"/>
      <c r="N55" s="6"/>
      <c r="O55" s="5"/>
      <c r="P55" s="61"/>
      <c r="Q55" s="5"/>
    </row>
    <row r="56" spans="1:17" ht="3.75" customHeight="1">
      <c r="A56" s="6"/>
      <c r="B56" s="46"/>
      <c r="C56" s="46"/>
      <c r="D56" s="46"/>
      <c r="E56" s="46"/>
      <c r="F56" s="392"/>
      <c r="G56" s="392"/>
      <c r="H56" s="395"/>
      <c r="I56" s="50"/>
      <c r="J56" s="392"/>
      <c r="K56" s="392"/>
      <c r="L56" s="395"/>
      <c r="M56" s="50"/>
      <c r="N56" s="6"/>
      <c r="O56" s="5"/>
      <c r="P56" s="61"/>
      <c r="Q56" s="5"/>
    </row>
    <row r="57" spans="1:17" ht="18.75" customHeight="1">
      <c r="A57" s="6"/>
      <c r="B57" s="6"/>
      <c r="C57" s="6"/>
      <c r="D57" s="6"/>
      <c r="E57" s="6"/>
      <c r="F57" s="392"/>
      <c r="G57" s="392"/>
      <c r="H57" s="393"/>
      <c r="I57" s="50"/>
      <c r="J57" s="392"/>
      <c r="K57" s="392"/>
      <c r="L57" s="393"/>
      <c r="M57" s="50"/>
      <c r="N57" s="6"/>
      <c r="O57" s="5"/>
      <c r="P57" s="61"/>
      <c r="Q57" s="5"/>
    </row>
    <row r="58" spans="1:17" ht="18.75" customHeight="1">
      <c r="A58" s="6"/>
      <c r="B58" s="741"/>
      <c r="C58" s="741"/>
      <c r="D58" s="741"/>
      <c r="E58" s="6"/>
      <c r="F58" s="394"/>
      <c r="G58" s="392"/>
      <c r="H58" s="393"/>
      <c r="I58" s="50"/>
      <c r="J58" s="394"/>
      <c r="K58" s="392"/>
      <c r="L58" s="393"/>
      <c r="M58" s="50"/>
      <c r="N58" s="6"/>
      <c r="O58" s="5"/>
      <c r="P58" s="61"/>
      <c r="Q58" s="5"/>
    </row>
    <row r="59" spans="1:17" ht="18.75" customHeight="1">
      <c r="A59" s="6"/>
      <c r="B59" s="741"/>
      <c r="C59" s="741"/>
      <c r="D59" s="741"/>
      <c r="E59" s="6"/>
      <c r="F59" s="394"/>
      <c r="G59" s="392"/>
      <c r="H59" s="393"/>
      <c r="I59" s="50"/>
      <c r="J59" s="394"/>
      <c r="K59" s="392"/>
      <c r="L59" s="393"/>
      <c r="M59" s="50"/>
      <c r="N59" s="6"/>
      <c r="O59" s="5"/>
      <c r="P59" s="61"/>
      <c r="Q59" s="5"/>
    </row>
    <row r="60" spans="1:17" ht="18.75" customHeight="1">
      <c r="A60" s="6"/>
      <c r="B60" s="741"/>
      <c r="C60" s="741"/>
      <c r="D60" s="741"/>
      <c r="E60" s="6"/>
      <c r="F60" s="394"/>
      <c r="G60" s="392"/>
      <c r="H60" s="393"/>
      <c r="I60" s="50"/>
      <c r="J60" s="394"/>
      <c r="K60" s="392"/>
      <c r="L60" s="393"/>
      <c r="M60" s="50"/>
      <c r="N60" s="6"/>
      <c r="O60" s="5"/>
      <c r="P60" s="61"/>
      <c r="Q60" s="5"/>
    </row>
    <row r="61" spans="1:17" ht="3.75" customHeight="1">
      <c r="A61" s="6"/>
      <c r="B61" s="46"/>
      <c r="C61" s="46"/>
      <c r="D61" s="46"/>
      <c r="E61" s="6"/>
      <c r="F61" s="392"/>
      <c r="G61" s="392"/>
      <c r="H61" s="395"/>
      <c r="I61" s="50"/>
      <c r="J61" s="392"/>
      <c r="K61" s="392"/>
      <c r="L61" s="395"/>
      <c r="M61" s="50"/>
      <c r="N61" s="6"/>
      <c r="O61" s="5"/>
      <c r="P61" s="61"/>
      <c r="Q61" s="5"/>
    </row>
    <row r="62" spans="1:17" ht="3.75" customHeight="1">
      <c r="A62" s="6"/>
      <c r="B62" s="46"/>
      <c r="C62" s="46"/>
      <c r="D62" s="46"/>
      <c r="E62" s="6"/>
      <c r="F62" s="392"/>
      <c r="G62" s="392"/>
      <c r="H62" s="395"/>
      <c r="I62" s="50"/>
      <c r="J62" s="392"/>
      <c r="K62" s="392"/>
      <c r="L62" s="395"/>
      <c r="M62" s="50"/>
      <c r="N62" s="6"/>
      <c r="O62" s="5"/>
      <c r="P62" s="61"/>
      <c r="Q62" s="5"/>
    </row>
    <row r="63" spans="1:17" ht="18.75" customHeight="1">
      <c r="A63" s="6"/>
      <c r="B63" s="6"/>
      <c r="C63" s="6"/>
      <c r="D63" s="6"/>
      <c r="E63" s="6"/>
      <c r="F63" s="392"/>
      <c r="G63" s="392"/>
      <c r="H63" s="393"/>
      <c r="I63" s="50"/>
      <c r="J63" s="392"/>
      <c r="K63" s="392"/>
      <c r="L63" s="393"/>
      <c r="M63" s="50"/>
      <c r="N63" s="6"/>
      <c r="O63" s="5"/>
      <c r="P63" s="61"/>
      <c r="Q63" s="5"/>
    </row>
    <row r="64" spans="1:17" ht="18.75" customHeight="1">
      <c r="A64" s="6"/>
      <c r="B64" s="741"/>
      <c r="C64" s="741"/>
      <c r="D64" s="741"/>
      <c r="E64" s="6"/>
      <c r="F64" s="394"/>
      <c r="G64" s="392"/>
      <c r="H64" s="393"/>
      <c r="I64" s="50"/>
      <c r="J64" s="394"/>
      <c r="K64" s="392"/>
      <c r="L64" s="393"/>
      <c r="M64" s="50"/>
      <c r="N64" s="6"/>
      <c r="O64" s="5"/>
      <c r="P64" s="61"/>
      <c r="Q64" s="5"/>
    </row>
    <row r="65" spans="1:17" ht="18.75" customHeight="1">
      <c r="A65" s="6"/>
      <c r="B65" s="741"/>
      <c r="C65" s="741"/>
      <c r="D65" s="741"/>
      <c r="E65" s="6"/>
      <c r="F65" s="394"/>
      <c r="G65" s="392"/>
      <c r="H65" s="393"/>
      <c r="I65" s="50"/>
      <c r="J65" s="394"/>
      <c r="K65" s="392"/>
      <c r="L65" s="393"/>
      <c r="M65" s="50"/>
      <c r="N65" s="6"/>
      <c r="O65" s="5"/>
      <c r="P65" s="61"/>
      <c r="Q65" s="5"/>
    </row>
    <row r="66" spans="1:17" ht="3.75" customHeight="1">
      <c r="A66" s="6"/>
      <c r="B66" s="46"/>
      <c r="C66" s="46"/>
      <c r="D66" s="46"/>
      <c r="E66" s="6"/>
      <c r="F66" s="392"/>
      <c r="G66" s="392"/>
      <c r="H66" s="395"/>
      <c r="I66" s="50"/>
      <c r="J66" s="392"/>
      <c r="K66" s="392"/>
      <c r="L66" s="395"/>
      <c r="M66" s="50"/>
      <c r="N66" s="6"/>
      <c r="O66" s="5"/>
      <c r="P66" s="61"/>
      <c r="Q66" s="5"/>
    </row>
    <row r="67" spans="1:17" ht="3.75" customHeight="1">
      <c r="A67" s="6"/>
      <c r="B67" s="46"/>
      <c r="C67" s="46"/>
      <c r="D67" s="46"/>
      <c r="E67" s="6"/>
      <c r="F67" s="392"/>
      <c r="G67" s="392"/>
      <c r="H67" s="395"/>
      <c r="I67" s="50"/>
      <c r="J67" s="392"/>
      <c r="K67" s="392"/>
      <c r="L67" s="395"/>
      <c r="M67" s="50"/>
      <c r="N67" s="6"/>
      <c r="O67" s="5"/>
      <c r="P67" s="61"/>
      <c r="Q67" s="5"/>
    </row>
    <row r="68" spans="1:17" ht="18.75" customHeight="1">
      <c r="A68" s="6"/>
      <c r="B68" s="6"/>
      <c r="C68" s="6"/>
      <c r="D68" s="6"/>
      <c r="E68" s="6"/>
      <c r="F68" s="392"/>
      <c r="G68" s="392"/>
      <c r="H68" s="393"/>
      <c r="I68" s="50"/>
      <c r="J68" s="392"/>
      <c r="K68" s="392"/>
      <c r="L68" s="393"/>
      <c r="M68" s="50"/>
      <c r="N68" s="6"/>
      <c r="O68" s="5"/>
      <c r="P68" s="61"/>
      <c r="Q68" s="5"/>
    </row>
    <row r="69" spans="1:17" ht="18.75" customHeight="1">
      <c r="A69" s="6"/>
      <c r="B69" s="741"/>
      <c r="C69" s="741"/>
      <c r="D69" s="741"/>
      <c r="E69" s="6"/>
      <c r="F69" s="394"/>
      <c r="G69" s="392"/>
      <c r="H69" s="393"/>
      <c r="I69" s="50"/>
      <c r="J69" s="394"/>
      <c r="K69" s="392"/>
      <c r="L69" s="393"/>
      <c r="M69" s="50"/>
      <c r="N69" s="6"/>
      <c r="O69" s="5"/>
      <c r="P69" s="61"/>
      <c r="Q69" s="5"/>
    </row>
    <row r="70" spans="1:17" ht="18.75" customHeight="1">
      <c r="A70" s="6"/>
      <c r="B70" s="741"/>
      <c r="C70" s="741"/>
      <c r="D70" s="741"/>
      <c r="E70" s="6"/>
      <c r="F70" s="394"/>
      <c r="G70" s="392"/>
      <c r="H70" s="393"/>
      <c r="I70" s="50"/>
      <c r="J70" s="394"/>
      <c r="K70" s="392"/>
      <c r="L70" s="393"/>
      <c r="M70" s="50"/>
      <c r="N70" s="6"/>
      <c r="O70" s="5"/>
      <c r="P70" s="61"/>
      <c r="Q70" s="5"/>
    </row>
    <row r="71" spans="1:17" ht="3.75" customHeight="1">
      <c r="A71" s="6"/>
      <c r="B71" s="46"/>
      <c r="C71" s="46"/>
      <c r="D71" s="46"/>
      <c r="E71" s="6"/>
      <c r="F71" s="392"/>
      <c r="G71" s="392"/>
      <c r="H71" s="395"/>
      <c r="I71" s="50"/>
      <c r="J71" s="392"/>
      <c r="K71" s="392"/>
      <c r="L71" s="395"/>
      <c r="M71" s="50"/>
      <c r="N71" s="6"/>
      <c r="O71" s="5"/>
      <c r="P71" s="61"/>
      <c r="Q71" s="5"/>
    </row>
    <row r="72" spans="1:17" ht="3.75" customHeight="1">
      <c r="A72" s="6"/>
      <c r="B72" s="46"/>
      <c r="C72" s="46"/>
      <c r="D72" s="46"/>
      <c r="E72" s="6"/>
      <c r="F72" s="392"/>
      <c r="G72" s="392"/>
      <c r="H72" s="395"/>
      <c r="I72" s="50"/>
      <c r="J72" s="392"/>
      <c r="K72" s="392"/>
      <c r="L72" s="395"/>
      <c r="M72" s="50"/>
      <c r="N72" s="6"/>
      <c r="O72" s="5"/>
      <c r="P72" s="61"/>
      <c r="Q72" s="5"/>
    </row>
    <row r="73" spans="1:17" ht="18.75" customHeight="1">
      <c r="A73" s="6"/>
      <c r="B73" s="6"/>
      <c r="C73" s="6"/>
      <c r="D73" s="6"/>
      <c r="E73" s="6"/>
      <c r="F73" s="394"/>
      <c r="G73" s="394"/>
      <c r="H73" s="393"/>
      <c r="I73" s="50"/>
      <c r="J73" s="394"/>
      <c r="K73" s="394"/>
      <c r="L73" s="393"/>
      <c r="M73" s="50"/>
      <c r="N73" s="6"/>
      <c r="O73" s="5"/>
      <c r="P73" s="61"/>
      <c r="Q73" s="5"/>
    </row>
    <row r="74" spans="1:17" ht="18.75" customHeight="1">
      <c r="A74" s="6"/>
      <c r="B74" s="741"/>
      <c r="C74" s="741"/>
      <c r="D74" s="741"/>
      <c r="E74" s="6"/>
      <c r="F74" s="394"/>
      <c r="G74" s="394"/>
      <c r="H74" s="393"/>
      <c r="I74" s="50"/>
      <c r="J74" s="394"/>
      <c r="K74" s="394"/>
      <c r="L74" s="393"/>
      <c r="M74" s="50"/>
      <c r="N74" s="6"/>
      <c r="O74" s="5"/>
      <c r="P74" s="61"/>
      <c r="Q74" s="5"/>
    </row>
    <row r="75" spans="1:17" ht="3.75" customHeight="1">
      <c r="A75" s="6"/>
      <c r="B75" s="46"/>
      <c r="C75" s="46"/>
      <c r="D75" s="46"/>
      <c r="E75" s="6"/>
      <c r="F75" s="392"/>
      <c r="G75" s="392"/>
      <c r="H75" s="395"/>
      <c r="I75" s="50"/>
      <c r="J75" s="392"/>
      <c r="K75" s="392"/>
      <c r="L75" s="395"/>
      <c r="M75" s="50"/>
      <c r="N75" s="6"/>
      <c r="O75" s="5"/>
      <c r="P75" s="61"/>
      <c r="Q75" s="5"/>
    </row>
    <row r="76" spans="1:17" ht="3.75" customHeight="1">
      <c r="A76" s="6"/>
      <c r="B76" s="46"/>
      <c r="C76" s="46"/>
      <c r="D76" s="46"/>
      <c r="E76" s="6"/>
      <c r="F76" s="392"/>
      <c r="G76" s="392"/>
      <c r="H76" s="395"/>
      <c r="I76" s="50"/>
      <c r="J76" s="392"/>
      <c r="K76" s="392"/>
      <c r="L76" s="395"/>
      <c r="M76" s="50"/>
      <c r="N76" s="6"/>
      <c r="O76" s="5"/>
      <c r="P76" s="61"/>
      <c r="Q76" s="5"/>
    </row>
    <row r="77" spans="1:36" ht="18.75" customHeight="1">
      <c r="A77" s="741"/>
      <c r="B77" s="741"/>
      <c r="C77" s="741"/>
      <c r="D77" s="6"/>
      <c r="E77" s="6"/>
      <c r="F77" s="394"/>
      <c r="G77" s="394"/>
      <c r="H77" s="393"/>
      <c r="I77" s="50"/>
      <c r="J77" s="394"/>
      <c r="K77" s="394"/>
      <c r="L77" s="393"/>
      <c r="M77" s="50"/>
      <c r="N77" s="6"/>
      <c r="O77" s="5"/>
      <c r="P77" s="61"/>
      <c r="Q77" s="5"/>
      <c r="AE77" s="64"/>
      <c r="AF77" s="64"/>
      <c r="AG77" s="64"/>
      <c r="AH77" s="64"/>
      <c r="AI77" s="64"/>
      <c r="AJ77" s="64"/>
    </row>
    <row r="78" spans="1:17" ht="18.75" customHeight="1">
      <c r="A78" s="6"/>
      <c r="B78" s="741"/>
      <c r="C78" s="741"/>
      <c r="D78" s="741"/>
      <c r="E78" s="6"/>
      <c r="F78" s="394"/>
      <c r="G78" s="394"/>
      <c r="H78" s="393"/>
      <c r="I78" s="50"/>
      <c r="J78" s="394"/>
      <c r="K78" s="394"/>
      <c r="L78" s="393"/>
      <c r="M78" s="50"/>
      <c r="N78" s="6"/>
      <c r="O78" s="5"/>
      <c r="P78" s="61"/>
      <c r="Q78" s="5"/>
    </row>
    <row r="79" spans="1:17" ht="3.75" customHeight="1">
      <c r="A79" s="6"/>
      <c r="B79" s="46"/>
      <c r="C79" s="46"/>
      <c r="D79" s="46"/>
      <c r="E79" s="6"/>
      <c r="F79" s="392"/>
      <c r="G79" s="392"/>
      <c r="H79" s="395"/>
      <c r="I79" s="50"/>
      <c r="J79" s="392"/>
      <c r="K79" s="392"/>
      <c r="L79" s="395"/>
      <c r="M79" s="50"/>
      <c r="N79" s="6"/>
      <c r="O79" s="5"/>
      <c r="P79" s="61"/>
      <c r="Q79" s="5"/>
    </row>
    <row r="80" spans="1:17" ht="3.75" customHeight="1">
      <c r="A80" s="6"/>
      <c r="B80" s="46"/>
      <c r="C80" s="46"/>
      <c r="D80" s="46"/>
      <c r="E80" s="6"/>
      <c r="F80" s="392"/>
      <c r="G80" s="392"/>
      <c r="H80" s="395"/>
      <c r="I80" s="50"/>
      <c r="J80" s="392"/>
      <c r="K80" s="392"/>
      <c r="L80" s="395"/>
      <c r="M80" s="50"/>
      <c r="N80" s="6"/>
      <c r="O80" s="5"/>
      <c r="P80" s="61"/>
      <c r="Q80" s="5"/>
    </row>
    <row r="81" spans="1:17" ht="18.75" customHeight="1">
      <c r="A81" s="741"/>
      <c r="B81" s="741"/>
      <c r="C81" s="741"/>
      <c r="D81" s="6"/>
      <c r="E81" s="6"/>
      <c r="F81" s="392"/>
      <c r="G81" s="392"/>
      <c r="H81" s="393"/>
      <c r="I81" s="50"/>
      <c r="J81" s="392"/>
      <c r="K81" s="392"/>
      <c r="L81" s="393"/>
      <c r="M81" s="50"/>
      <c r="N81" s="6"/>
      <c r="O81" s="5"/>
      <c r="P81" s="61"/>
      <c r="Q81" s="5"/>
    </row>
    <row r="82" spans="1:17" ht="18.75" customHeight="1">
      <c r="A82" s="6"/>
      <c r="B82" s="741"/>
      <c r="C82" s="741"/>
      <c r="D82" s="741"/>
      <c r="E82" s="6"/>
      <c r="F82" s="392"/>
      <c r="G82" s="392"/>
      <c r="H82" s="393"/>
      <c r="I82" s="50"/>
      <c r="J82" s="392"/>
      <c r="K82" s="392"/>
      <c r="L82" s="393"/>
      <c r="M82" s="50"/>
      <c r="N82" s="6"/>
      <c r="O82" s="5"/>
      <c r="P82" s="61"/>
      <c r="Q82" s="5"/>
    </row>
    <row r="83" spans="1:17" ht="18.75" customHeight="1">
      <c r="A83" s="6"/>
      <c r="B83" s="741"/>
      <c r="C83" s="741"/>
      <c r="D83" s="741"/>
      <c r="E83" s="6"/>
      <c r="F83" s="392"/>
      <c r="G83" s="392"/>
      <c r="H83" s="393"/>
      <c r="I83" s="50"/>
      <c r="J83" s="392"/>
      <c r="K83" s="392"/>
      <c r="L83" s="393"/>
      <c r="M83" s="50"/>
      <c r="N83" s="6"/>
      <c r="O83" s="5"/>
      <c r="P83" s="61"/>
      <c r="Q83" s="5"/>
    </row>
    <row r="84" spans="1:13" ht="3.75" customHeight="1">
      <c r="A84" s="54"/>
      <c r="B84" s="434"/>
      <c r="C84" s="434"/>
      <c r="D84" s="434"/>
      <c r="F84" s="6"/>
      <c r="G84" s="6"/>
      <c r="H84" s="396"/>
      <c r="I84" s="6"/>
      <c r="J84" s="6"/>
      <c r="K84" s="6"/>
      <c r="L84" s="396"/>
      <c r="M84" s="6"/>
    </row>
    <row r="85" spans="1:36" s="64" customFormat="1" ht="13.5" customHeight="1">
      <c r="A85" s="728"/>
      <c r="B85" s="728"/>
      <c r="C85" s="728"/>
      <c r="D85" s="728"/>
      <c r="E85" s="728"/>
      <c r="F85" s="728"/>
      <c r="G85" s="728"/>
      <c r="H85" s="728"/>
      <c r="I85" s="728"/>
      <c r="J85" s="728"/>
      <c r="K85" s="728"/>
      <c r="L85" s="728"/>
      <c r="M85" s="728"/>
      <c r="N85" s="65"/>
      <c r="P85" s="66"/>
      <c r="AE85" s="4"/>
      <c r="AF85" s="4"/>
      <c r="AG85" s="4"/>
      <c r="AH85" s="4"/>
      <c r="AI85" s="4"/>
      <c r="AJ85" s="4"/>
    </row>
    <row r="86" spans="1:12" ht="12">
      <c r="A86" s="54"/>
      <c r="D86" s="54"/>
      <c r="F86" s="435"/>
      <c r="G86" s="435"/>
      <c r="H86" s="69"/>
      <c r="I86" s="69"/>
      <c r="J86" s="435"/>
      <c r="K86" s="435"/>
      <c r="L86" s="69"/>
    </row>
    <row r="87" spans="1:12" ht="12">
      <c r="A87" s="54"/>
      <c r="D87" s="54"/>
      <c r="F87" s="435"/>
      <c r="G87" s="435"/>
      <c r="H87" s="69"/>
      <c r="I87" s="69"/>
      <c r="J87" s="435"/>
      <c r="K87" s="435"/>
      <c r="L87" s="69"/>
    </row>
    <row r="88" spans="1:12" ht="12">
      <c r="A88" s="54"/>
      <c r="D88" s="54"/>
      <c r="F88" s="435"/>
      <c r="G88" s="435"/>
      <c r="H88" s="69"/>
      <c r="I88" s="69"/>
      <c r="J88" s="435"/>
      <c r="K88" s="435"/>
      <c r="L88" s="69"/>
    </row>
    <row r="89" spans="1:12" ht="12">
      <c r="A89" s="54"/>
      <c r="D89" s="54"/>
      <c r="F89" s="435"/>
      <c r="G89" s="435"/>
      <c r="H89" s="69"/>
      <c r="I89" s="69"/>
      <c r="J89" s="435"/>
      <c r="K89" s="435"/>
      <c r="L89" s="69"/>
    </row>
    <row r="90" spans="1:12" ht="12">
      <c r="A90" s="54"/>
      <c r="D90" s="54"/>
      <c r="F90" s="435"/>
      <c r="G90" s="435"/>
      <c r="H90" s="69"/>
      <c r="I90" s="69"/>
      <c r="J90" s="435"/>
      <c r="K90" s="435"/>
      <c r="L90" s="69"/>
    </row>
    <row r="91" spans="1:12" ht="12">
      <c r="A91" s="54"/>
      <c r="D91" s="54"/>
      <c r="F91" s="435"/>
      <c r="G91" s="435"/>
      <c r="H91" s="69"/>
      <c r="I91" s="69"/>
      <c r="J91" s="435"/>
      <c r="K91" s="435"/>
      <c r="L91" s="69"/>
    </row>
    <row r="92" spans="1:12" ht="12">
      <c r="A92" s="54"/>
      <c r="D92" s="54"/>
      <c r="F92" s="435"/>
      <c r="G92" s="435"/>
      <c r="H92" s="69"/>
      <c r="I92" s="69"/>
      <c r="J92" s="435"/>
      <c r="K92" s="435"/>
      <c r="L92" s="69"/>
    </row>
    <row r="93" spans="1:12" ht="12">
      <c r="A93" s="54"/>
      <c r="D93" s="54"/>
      <c r="F93" s="435"/>
      <c r="G93" s="435"/>
      <c r="H93" s="69"/>
      <c r="I93" s="69"/>
      <c r="J93" s="435"/>
      <c r="K93" s="435"/>
      <c r="L93" s="69"/>
    </row>
    <row r="94" spans="1:12" ht="12">
      <c r="A94" s="54"/>
      <c r="D94" s="54"/>
      <c r="F94" s="435"/>
      <c r="G94" s="435"/>
      <c r="H94" s="69"/>
      <c r="I94" s="69"/>
      <c r="J94" s="435"/>
      <c r="K94" s="435"/>
      <c r="L94" s="69"/>
    </row>
    <row r="95" spans="1:12" ht="12">
      <c r="A95" s="54"/>
      <c r="D95" s="54"/>
      <c r="F95" s="435"/>
      <c r="G95" s="435"/>
      <c r="H95" s="69"/>
      <c r="I95" s="69"/>
      <c r="J95" s="435"/>
      <c r="K95" s="435"/>
      <c r="L95" s="69"/>
    </row>
    <row r="96" spans="1:12" ht="12">
      <c r="A96" s="54"/>
      <c r="D96" s="54"/>
      <c r="F96" s="435"/>
      <c r="G96" s="435"/>
      <c r="H96" s="69"/>
      <c r="I96" s="69"/>
      <c r="J96" s="435"/>
      <c r="K96" s="435"/>
      <c r="L96" s="69"/>
    </row>
    <row r="97" spans="1:12" ht="12">
      <c r="A97" s="54"/>
      <c r="D97" s="54"/>
      <c r="F97" s="435"/>
      <c r="G97" s="435"/>
      <c r="H97" s="69"/>
      <c r="I97" s="69"/>
      <c r="J97" s="435"/>
      <c r="K97" s="435"/>
      <c r="L97" s="69"/>
    </row>
  </sheetData>
  <mergeCells count="78">
    <mergeCell ref="A3:Y3"/>
    <mergeCell ref="V6:Y6"/>
    <mergeCell ref="V7:V9"/>
    <mergeCell ref="W7:W9"/>
    <mergeCell ref="X7:X9"/>
    <mergeCell ref="R6:U6"/>
    <mergeCell ref="R7:R9"/>
    <mergeCell ref="S7:S9"/>
    <mergeCell ref="T7:T9"/>
    <mergeCell ref="P7:P9"/>
    <mergeCell ref="AA20:AD20"/>
    <mergeCell ref="AA21:AA23"/>
    <mergeCell ref="AB21:AB23"/>
    <mergeCell ref="AC21:AC23"/>
    <mergeCell ref="B74:D74"/>
    <mergeCell ref="B59:D59"/>
    <mergeCell ref="C50:D50"/>
    <mergeCell ref="C53:D53"/>
    <mergeCell ref="C54:D54"/>
    <mergeCell ref="A48:C48"/>
    <mergeCell ref="J43:J45"/>
    <mergeCell ref="B14:D14"/>
    <mergeCell ref="C16:D16"/>
    <mergeCell ref="B27:D27"/>
    <mergeCell ref="B28:D28"/>
    <mergeCell ref="B35:D35"/>
    <mergeCell ref="B30:D30"/>
    <mergeCell ref="B32:D32"/>
    <mergeCell ref="B24:D24"/>
    <mergeCell ref="K43:K45"/>
    <mergeCell ref="L43:L45"/>
    <mergeCell ref="A36:M36"/>
    <mergeCell ref="H43:H45"/>
    <mergeCell ref="F42:I42"/>
    <mergeCell ref="G43:G45"/>
    <mergeCell ref="J42:M42"/>
    <mergeCell ref="F43:F45"/>
    <mergeCell ref="A37:M37"/>
    <mergeCell ref="A39:M39"/>
    <mergeCell ref="A85:M85"/>
    <mergeCell ref="A77:C77"/>
    <mergeCell ref="B78:D78"/>
    <mergeCell ref="B82:D82"/>
    <mergeCell ref="B83:D83"/>
    <mergeCell ref="A81:C81"/>
    <mergeCell ref="B49:D49"/>
    <mergeCell ref="B69:D69"/>
    <mergeCell ref="B70:D70"/>
    <mergeCell ref="B60:D60"/>
    <mergeCell ref="B64:D64"/>
    <mergeCell ref="B65:D65"/>
    <mergeCell ref="B58:D58"/>
    <mergeCell ref="C51:D51"/>
    <mergeCell ref="B52:D52"/>
    <mergeCell ref="N6:Q6"/>
    <mergeCell ref="O7:O9"/>
    <mergeCell ref="H7:H9"/>
    <mergeCell ref="N7:N9"/>
    <mergeCell ref="F6:I6"/>
    <mergeCell ref="K7:K9"/>
    <mergeCell ref="L7:L9"/>
    <mergeCell ref="J6:M6"/>
    <mergeCell ref="F7:F9"/>
    <mergeCell ref="G7:G9"/>
    <mergeCell ref="J7:J9"/>
    <mergeCell ref="A1:Y1"/>
    <mergeCell ref="A33:C33"/>
    <mergeCell ref="B18:D18"/>
    <mergeCell ref="C12:D12"/>
    <mergeCell ref="B11:D11"/>
    <mergeCell ref="B20:D20"/>
    <mergeCell ref="C15:D15"/>
    <mergeCell ref="B19:D19"/>
    <mergeCell ref="B34:D34"/>
    <mergeCell ref="A31:C31"/>
    <mergeCell ref="B25:D25"/>
    <mergeCell ref="A10:C10"/>
    <mergeCell ref="C13:D13"/>
  </mergeCells>
  <printOptions horizontalCentered="1" verticalCentered="1"/>
  <pageMargins left="0.31496062992125984" right="0.35433070866141736" top="0.7874015748031497" bottom="0.7874015748031497" header="0.5118110236220472" footer="0.5118110236220472"/>
  <pageSetup fitToHeight="3" horizontalDpi="600" verticalDpi="600" orientation="landscape" paperSize="8" scale="83" r:id="rId2"/>
  <rowBreaks count="1" manualBreakCount="1">
    <brk id="36" max="26" man="1"/>
  </rowBreaks>
  <drawing r:id="rId1"/>
</worksheet>
</file>

<file path=xl/worksheets/sheet10.xml><?xml version="1.0" encoding="utf-8"?>
<worksheet xmlns="http://schemas.openxmlformats.org/spreadsheetml/2006/main" xmlns:r="http://schemas.openxmlformats.org/officeDocument/2006/relationships">
  <dimension ref="A1:O36"/>
  <sheetViews>
    <sheetView showGridLines="0" view="pageBreakPreview" zoomScaleSheetLayoutView="100" workbookViewId="0" topLeftCell="A1">
      <selection activeCell="A1" sqref="A1:Y1"/>
    </sheetView>
  </sheetViews>
  <sheetFormatPr defaultColWidth="9.00390625" defaultRowHeight="13.5"/>
  <cols>
    <col min="1" max="1" width="0.74609375" style="187" customWidth="1"/>
    <col min="2" max="2" width="18.00390625" style="187" customWidth="1"/>
    <col min="3" max="3" width="0.74609375" style="187" customWidth="1"/>
    <col min="4" max="4" width="13.375" style="168" customWidth="1"/>
    <col min="5" max="5" width="12.75390625" style="168" customWidth="1"/>
    <col min="6" max="7" width="12.625" style="187" customWidth="1"/>
    <col min="8" max="8" width="12.75390625" style="187" customWidth="1"/>
    <col min="9" max="9" width="8.00390625" style="168" customWidth="1"/>
    <col min="10" max="13" width="6.25390625" style="168" customWidth="1"/>
    <col min="14" max="15" width="9.00390625" style="168" customWidth="1"/>
    <col min="16" max="16" width="1.875" style="168" customWidth="1"/>
    <col min="17" max="16384" width="9.00390625" style="168" customWidth="1"/>
  </cols>
  <sheetData>
    <row r="1" spans="1:8" ht="14.25">
      <c r="A1" s="893" t="s">
        <v>227</v>
      </c>
      <c r="B1" s="893"/>
      <c r="C1" s="893"/>
      <c r="D1" s="893"/>
      <c r="E1" s="893"/>
      <c r="F1" s="893"/>
      <c r="G1" s="893"/>
      <c r="H1" s="1048"/>
    </row>
    <row r="2" spans="1:8" ht="12" customHeight="1">
      <c r="A2" s="135"/>
      <c r="B2" s="135"/>
      <c r="C2" s="135"/>
      <c r="D2" s="135"/>
      <c r="E2" s="135"/>
      <c r="F2" s="135"/>
      <c r="G2" s="135"/>
      <c r="H2" s="135"/>
    </row>
    <row r="3" spans="1:8" ht="12" customHeight="1" thickBot="1">
      <c r="A3" s="170"/>
      <c r="B3" s="170"/>
      <c r="C3" s="170"/>
      <c r="D3" s="169"/>
      <c r="E3" s="169"/>
      <c r="F3" s="170"/>
      <c r="G3" s="170"/>
      <c r="H3" s="170"/>
    </row>
    <row r="4" spans="1:14" ht="16.5" customHeight="1">
      <c r="A4" s="361"/>
      <c r="B4" s="188" t="s">
        <v>22</v>
      </c>
      <c r="C4" s="95"/>
      <c r="D4" s="877">
        <v>18</v>
      </c>
      <c r="E4" s="877">
        <v>19</v>
      </c>
      <c r="F4" s="877">
        <v>20</v>
      </c>
      <c r="G4" s="1067">
        <v>21</v>
      </c>
      <c r="H4" s="1046">
        <v>22</v>
      </c>
      <c r="I4" s="187"/>
      <c r="J4" s="187"/>
      <c r="K4" s="187"/>
      <c r="L4" s="187"/>
      <c r="M4" s="187"/>
      <c r="N4" s="187"/>
    </row>
    <row r="5" spans="1:14" ht="16.5" customHeight="1">
      <c r="A5" s="362"/>
      <c r="B5" s="189" t="s">
        <v>19</v>
      </c>
      <c r="C5" s="98"/>
      <c r="D5" s="1077"/>
      <c r="E5" s="1077"/>
      <c r="F5" s="1077"/>
      <c r="G5" s="1072"/>
      <c r="H5" s="1074"/>
      <c r="I5" s="187"/>
      <c r="J5" s="187"/>
      <c r="K5" s="187"/>
      <c r="L5" s="187"/>
      <c r="M5" s="187"/>
      <c r="N5" s="187"/>
    </row>
    <row r="6" spans="1:14" ht="15" customHeight="1">
      <c r="A6" s="364"/>
      <c r="B6" s="170"/>
      <c r="C6" s="190"/>
      <c r="D6" s="191"/>
      <c r="E6" s="191"/>
      <c r="F6" s="191"/>
      <c r="G6" s="191"/>
      <c r="H6" s="365"/>
      <c r="I6" s="187"/>
      <c r="J6" s="187"/>
      <c r="K6" s="187"/>
      <c r="L6" s="187"/>
      <c r="M6" s="187"/>
      <c r="N6" s="187"/>
    </row>
    <row r="7" spans="1:14" ht="18" customHeight="1">
      <c r="A7" s="364"/>
      <c r="B7" s="120" t="s">
        <v>124</v>
      </c>
      <c r="C7" s="190"/>
      <c r="D7" s="192">
        <v>204442279</v>
      </c>
      <c r="E7" s="192">
        <v>195463990</v>
      </c>
      <c r="F7" s="192">
        <v>180893881</v>
      </c>
      <c r="G7" s="192">
        <v>174713825</v>
      </c>
      <c r="H7" s="366">
        <v>202495030</v>
      </c>
      <c r="I7" s="187"/>
      <c r="J7" s="187"/>
      <c r="K7" s="187"/>
      <c r="L7" s="187"/>
      <c r="M7" s="187"/>
      <c r="N7" s="187"/>
    </row>
    <row r="8" spans="1:14" ht="18" customHeight="1">
      <c r="A8" s="367"/>
      <c r="B8" s="193" t="s">
        <v>125</v>
      </c>
      <c r="C8" s="116"/>
      <c r="D8" s="99"/>
      <c r="E8" s="99"/>
      <c r="F8" s="99"/>
      <c r="G8" s="99"/>
      <c r="H8" s="363"/>
      <c r="I8" s="187"/>
      <c r="J8" s="187"/>
      <c r="K8" s="187"/>
      <c r="L8" s="187"/>
      <c r="M8" s="187"/>
      <c r="N8" s="187"/>
    </row>
    <row r="9" spans="1:14" ht="18.75" customHeight="1">
      <c r="A9" s="364"/>
      <c r="B9" s="155"/>
      <c r="C9" s="190"/>
      <c r="D9" s="191"/>
      <c r="E9" s="191"/>
      <c r="F9" s="191"/>
      <c r="G9" s="191"/>
      <c r="H9" s="365"/>
      <c r="I9" s="187"/>
      <c r="J9" s="187"/>
      <c r="K9" s="187"/>
      <c r="L9" s="187"/>
      <c r="M9" s="187"/>
      <c r="N9" s="187"/>
    </row>
    <row r="10" spans="1:14" ht="18.75" customHeight="1">
      <c r="A10" s="364"/>
      <c r="B10" s="170"/>
      <c r="C10" s="190"/>
      <c r="D10" s="194" t="s">
        <v>126</v>
      </c>
      <c r="E10" s="194" t="s">
        <v>126</v>
      </c>
      <c r="F10" s="194" t="s">
        <v>126</v>
      </c>
      <c r="G10" s="194" t="s">
        <v>182</v>
      </c>
      <c r="H10" s="368" t="s">
        <v>182</v>
      </c>
      <c r="I10" s="187"/>
      <c r="J10" s="187"/>
      <c r="K10" s="187"/>
      <c r="L10" s="187"/>
      <c r="M10" s="187"/>
      <c r="N10" s="187"/>
    </row>
    <row r="11" spans="1:14" ht="18.75" customHeight="1">
      <c r="A11" s="364"/>
      <c r="B11" s="120" t="s">
        <v>127</v>
      </c>
      <c r="C11" s="190"/>
      <c r="D11" s="176"/>
      <c r="E11" s="176"/>
      <c r="F11" s="176"/>
      <c r="G11" s="176"/>
      <c r="H11" s="369"/>
      <c r="I11" s="187"/>
      <c r="J11" s="187"/>
      <c r="K11" s="187"/>
      <c r="L11" s="187"/>
      <c r="M11" s="187"/>
      <c r="N11" s="187"/>
    </row>
    <row r="12" spans="1:14" ht="12" customHeight="1">
      <c r="A12" s="364"/>
      <c r="B12" s="138"/>
      <c r="C12" s="190"/>
      <c r="D12" s="195" t="s">
        <v>270</v>
      </c>
      <c r="E12" s="195" t="s">
        <v>270</v>
      </c>
      <c r="F12" s="195" t="s">
        <v>270</v>
      </c>
      <c r="G12" s="195" t="s">
        <v>271</v>
      </c>
      <c r="H12" s="370" t="s">
        <v>272</v>
      </c>
      <c r="I12" s="187"/>
      <c r="J12" s="187"/>
      <c r="K12" s="187"/>
      <c r="L12" s="187"/>
      <c r="M12" s="187"/>
      <c r="N12" s="187"/>
    </row>
    <row r="13" spans="1:14" ht="9" customHeight="1">
      <c r="A13" s="364"/>
      <c r="B13" s="155"/>
      <c r="C13" s="190"/>
      <c r="D13" s="23"/>
      <c r="E13" s="23"/>
      <c r="F13" s="23"/>
      <c r="G13" s="23"/>
      <c r="H13" s="371"/>
      <c r="I13" s="187"/>
      <c r="J13" s="196"/>
      <c r="K13" s="187"/>
      <c r="L13" s="187"/>
      <c r="M13" s="187"/>
      <c r="N13" s="187"/>
    </row>
    <row r="14" spans="1:14" ht="18.75" customHeight="1">
      <c r="A14" s="364"/>
      <c r="B14" s="155"/>
      <c r="C14" s="190"/>
      <c r="D14" s="197" t="s">
        <v>273</v>
      </c>
      <c r="E14" s="197" t="s">
        <v>274</v>
      </c>
      <c r="F14" s="197" t="s">
        <v>274</v>
      </c>
      <c r="G14" s="197" t="s">
        <v>274</v>
      </c>
      <c r="H14" s="372" t="s">
        <v>274</v>
      </c>
      <c r="I14" s="187"/>
      <c r="J14" s="187"/>
      <c r="K14" s="187"/>
      <c r="L14" s="187"/>
      <c r="M14" s="187"/>
      <c r="N14" s="187"/>
    </row>
    <row r="15" spans="1:14" ht="18.75" customHeight="1">
      <c r="A15" s="373"/>
      <c r="B15" s="198"/>
      <c r="C15" s="174"/>
      <c r="D15" s="173"/>
      <c r="E15" s="173"/>
      <c r="F15" s="173"/>
      <c r="G15" s="173"/>
      <c r="H15" s="374"/>
      <c r="I15" s="199"/>
      <c r="J15" s="199"/>
      <c r="K15" s="199"/>
      <c r="L15" s="199"/>
      <c r="M15" s="199"/>
      <c r="N15" s="187"/>
    </row>
    <row r="16" spans="1:14" ht="18.75" customHeight="1">
      <c r="A16" s="364"/>
      <c r="B16" s="120" t="s">
        <v>5</v>
      </c>
      <c r="C16" s="190"/>
      <c r="D16" s="192">
        <v>648547645</v>
      </c>
      <c r="E16" s="192">
        <v>644640240</v>
      </c>
      <c r="F16" s="192">
        <v>594221524</v>
      </c>
      <c r="G16" s="192">
        <v>573975951</v>
      </c>
      <c r="H16" s="366">
        <v>740485234</v>
      </c>
      <c r="I16" s="187"/>
      <c r="J16" s="187"/>
      <c r="K16" s="187"/>
      <c r="L16" s="187"/>
      <c r="M16" s="187"/>
      <c r="N16" s="187"/>
    </row>
    <row r="17" spans="1:14" ht="18.75" customHeight="1">
      <c r="A17" s="362"/>
      <c r="B17" s="193" t="s">
        <v>128</v>
      </c>
      <c r="C17" s="98"/>
      <c r="D17" s="179"/>
      <c r="E17" s="179"/>
      <c r="F17" s="179"/>
      <c r="G17" s="179"/>
      <c r="H17" s="375"/>
      <c r="I17" s="187"/>
      <c r="J17" s="187"/>
      <c r="K17" s="187"/>
      <c r="L17" s="187"/>
      <c r="M17" s="187"/>
      <c r="N17" s="187"/>
    </row>
    <row r="18" spans="1:14" ht="18.75" customHeight="1">
      <c r="A18" s="364"/>
      <c r="B18" s="138"/>
      <c r="C18" s="190"/>
      <c r="D18" s="173"/>
      <c r="E18" s="173"/>
      <c r="F18" s="173"/>
      <c r="G18" s="173"/>
      <c r="H18" s="374"/>
      <c r="I18" s="187"/>
      <c r="J18" s="187"/>
      <c r="K18" s="187"/>
      <c r="L18" s="187"/>
      <c r="M18" s="187"/>
      <c r="N18" s="187"/>
    </row>
    <row r="19" spans="1:14" ht="18.75" customHeight="1">
      <c r="A19" s="364"/>
      <c r="B19" s="120" t="s">
        <v>129</v>
      </c>
      <c r="C19" s="190"/>
      <c r="D19" s="192">
        <v>54045637</v>
      </c>
      <c r="E19" s="192">
        <v>53720020</v>
      </c>
      <c r="F19" s="192">
        <v>49518460</v>
      </c>
      <c r="G19" s="192">
        <v>47831329</v>
      </c>
      <c r="H19" s="366">
        <v>61707102</v>
      </c>
      <c r="I19" s="187"/>
      <c r="J19" s="187"/>
      <c r="K19" s="187"/>
      <c r="L19" s="187"/>
      <c r="M19" s="187"/>
      <c r="N19" s="187"/>
    </row>
    <row r="20" spans="1:14" ht="18.75" customHeight="1">
      <c r="A20" s="362"/>
      <c r="B20" s="193" t="s">
        <v>128</v>
      </c>
      <c r="C20" s="98"/>
      <c r="D20" s="36"/>
      <c r="E20" s="36"/>
      <c r="F20" s="36"/>
      <c r="G20" s="36"/>
      <c r="H20" s="376"/>
      <c r="I20" s="187"/>
      <c r="J20" s="187"/>
      <c r="K20" s="187"/>
      <c r="L20" s="187"/>
      <c r="M20" s="187"/>
      <c r="N20" s="187"/>
    </row>
    <row r="21" spans="1:14" ht="18.75" customHeight="1">
      <c r="A21" s="364"/>
      <c r="B21" s="138"/>
      <c r="C21" s="190"/>
      <c r="D21" s="173"/>
      <c r="E21" s="173"/>
      <c r="F21" s="173"/>
      <c r="G21" s="173"/>
      <c r="H21" s="374"/>
      <c r="I21" s="187"/>
      <c r="J21" s="187"/>
      <c r="K21" s="187"/>
      <c r="L21" s="187"/>
      <c r="M21" s="187"/>
      <c r="N21" s="187"/>
    </row>
    <row r="22" spans="1:14" ht="18.75" customHeight="1">
      <c r="A22" s="364"/>
      <c r="B22" s="120" t="s">
        <v>215</v>
      </c>
      <c r="C22" s="190"/>
      <c r="D22" s="192">
        <v>1611</v>
      </c>
      <c r="E22" s="192">
        <v>1566</v>
      </c>
      <c r="F22" s="192">
        <v>1420</v>
      </c>
      <c r="G22" s="192">
        <v>1355</v>
      </c>
      <c r="H22" s="366">
        <f>+H7/129678</f>
        <v>1561.5218464195932</v>
      </c>
      <c r="I22" s="187"/>
      <c r="J22" s="187"/>
      <c r="K22" s="187"/>
      <c r="L22" s="187"/>
      <c r="M22" s="187"/>
      <c r="N22" s="187"/>
    </row>
    <row r="23" spans="1:14" ht="18.75" customHeight="1">
      <c r="A23" s="362"/>
      <c r="B23" s="193" t="s">
        <v>125</v>
      </c>
      <c r="C23" s="98"/>
      <c r="D23" s="36"/>
      <c r="E23" s="36"/>
      <c r="F23" s="36"/>
      <c r="G23" s="36"/>
      <c r="H23" s="376"/>
      <c r="I23" s="187"/>
      <c r="J23" s="187"/>
      <c r="K23" s="187"/>
      <c r="L23" s="187"/>
      <c r="M23" s="187"/>
      <c r="N23" s="187"/>
    </row>
    <row r="24" spans="1:14" ht="18.75" customHeight="1">
      <c r="A24" s="364"/>
      <c r="B24" s="138"/>
      <c r="C24" s="190"/>
      <c r="D24" s="176"/>
      <c r="E24" s="176"/>
      <c r="F24" s="176"/>
      <c r="G24" s="176"/>
      <c r="H24" s="369"/>
      <c r="I24" s="187"/>
      <c r="J24" s="187"/>
      <c r="K24" s="187"/>
      <c r="L24" s="187"/>
      <c r="M24" s="187"/>
      <c r="N24" s="187"/>
    </row>
    <row r="25" spans="1:15" ht="18.75" customHeight="1">
      <c r="A25" s="364"/>
      <c r="B25" s="120" t="s">
        <v>216</v>
      </c>
      <c r="C25" s="190"/>
      <c r="D25" s="192">
        <v>5112</v>
      </c>
      <c r="E25" s="192">
        <v>5163</v>
      </c>
      <c r="F25" s="192">
        <v>4664</v>
      </c>
      <c r="G25" s="192">
        <v>4453</v>
      </c>
      <c r="H25" s="366">
        <f>+H16/129678</f>
        <v>5710.183947932572</v>
      </c>
      <c r="I25" s="187"/>
      <c r="J25" s="187"/>
      <c r="K25" s="187"/>
      <c r="L25" s="187"/>
      <c r="M25" s="187"/>
      <c r="N25" s="187"/>
      <c r="O25" s="187"/>
    </row>
    <row r="26" spans="1:14" ht="18.75" customHeight="1">
      <c r="A26" s="362"/>
      <c r="B26" s="193" t="s">
        <v>128</v>
      </c>
      <c r="C26" s="98"/>
      <c r="D26" s="179"/>
      <c r="E26" s="179"/>
      <c r="F26" s="179"/>
      <c r="G26" s="179"/>
      <c r="H26" s="375"/>
      <c r="I26" s="187"/>
      <c r="J26" s="187"/>
      <c r="K26" s="187"/>
      <c r="L26" s="187"/>
      <c r="M26" s="187"/>
      <c r="N26" s="187"/>
    </row>
    <row r="27" spans="1:14" ht="18.75" customHeight="1">
      <c r="A27" s="364"/>
      <c r="B27" s="120" t="s">
        <v>130</v>
      </c>
      <c r="C27" s="190"/>
      <c r="D27" s="176"/>
      <c r="E27" s="176"/>
      <c r="F27" s="176"/>
      <c r="G27" s="176"/>
      <c r="H27" s="369"/>
      <c r="I27" s="187"/>
      <c r="J27" s="187"/>
      <c r="K27" s="187"/>
      <c r="L27" s="187"/>
      <c r="M27" s="187"/>
      <c r="N27" s="187"/>
    </row>
    <row r="28" spans="1:14" ht="18.75" customHeight="1">
      <c r="A28" s="364"/>
      <c r="B28" s="120" t="s">
        <v>131</v>
      </c>
      <c r="C28" s="190"/>
      <c r="D28" s="192">
        <v>2025</v>
      </c>
      <c r="E28" s="192">
        <v>2145</v>
      </c>
      <c r="F28" s="192">
        <v>1781</v>
      </c>
      <c r="G28" s="192">
        <v>1671</v>
      </c>
      <c r="H28" s="366">
        <f>+H7/104981</f>
        <v>1928.8731294234194</v>
      </c>
      <c r="I28" s="187"/>
      <c r="J28" s="187"/>
      <c r="K28" s="187"/>
      <c r="L28" s="187"/>
      <c r="M28" s="187"/>
      <c r="N28" s="187"/>
    </row>
    <row r="29" spans="1:14" ht="18.75" customHeight="1">
      <c r="A29" s="362"/>
      <c r="B29" s="193" t="s">
        <v>125</v>
      </c>
      <c r="C29" s="98"/>
      <c r="D29" s="179"/>
      <c r="E29" s="179"/>
      <c r="F29" s="179"/>
      <c r="G29" s="179"/>
      <c r="H29" s="375"/>
      <c r="I29" s="187"/>
      <c r="J29" s="187"/>
      <c r="K29" s="187"/>
      <c r="L29" s="187"/>
      <c r="M29" s="187"/>
      <c r="N29" s="187"/>
    </row>
    <row r="30" spans="1:14" ht="18.75" customHeight="1">
      <c r="A30" s="364"/>
      <c r="B30" s="120" t="s">
        <v>130</v>
      </c>
      <c r="C30" s="190"/>
      <c r="D30" s="176"/>
      <c r="E30" s="176"/>
      <c r="F30" s="176"/>
      <c r="G30" s="176"/>
      <c r="H30" s="369"/>
      <c r="I30" s="187"/>
      <c r="J30" s="187"/>
      <c r="K30" s="187"/>
      <c r="L30" s="187"/>
      <c r="M30" s="187"/>
      <c r="N30" s="187"/>
    </row>
    <row r="31" spans="1:14" ht="18.75" customHeight="1">
      <c r="A31" s="364"/>
      <c r="B31" s="120" t="s">
        <v>20</v>
      </c>
      <c r="C31" s="190"/>
      <c r="D31" s="192">
        <v>6426</v>
      </c>
      <c r="E31" s="192">
        <v>7074</v>
      </c>
      <c r="F31" s="192">
        <v>5850</v>
      </c>
      <c r="G31" s="192">
        <v>5490</v>
      </c>
      <c r="H31" s="366">
        <f>+H16/104981</f>
        <v>7053.516674445852</v>
      </c>
      <c r="I31" s="187"/>
      <c r="J31" s="187"/>
      <c r="K31" s="187"/>
      <c r="L31" s="187"/>
      <c r="M31" s="187"/>
      <c r="N31" s="187"/>
    </row>
    <row r="32" spans="1:14" ht="18.75" customHeight="1" thickBot="1">
      <c r="A32" s="317"/>
      <c r="B32" s="200" t="s">
        <v>128</v>
      </c>
      <c r="C32" s="142"/>
      <c r="D32" s="201"/>
      <c r="E32" s="201"/>
      <c r="F32" s="201"/>
      <c r="G32" s="201"/>
      <c r="H32" s="345"/>
      <c r="I32" s="187"/>
      <c r="J32" s="187"/>
      <c r="K32" s="187"/>
      <c r="L32" s="187"/>
      <c r="M32" s="187"/>
      <c r="N32" s="187"/>
    </row>
    <row r="33" spans="1:14" s="203" customFormat="1" ht="15.75" customHeight="1">
      <c r="A33" s="892" t="s">
        <v>172</v>
      </c>
      <c r="B33" s="892"/>
      <c r="C33" s="892"/>
      <c r="D33" s="892"/>
      <c r="E33" s="892"/>
      <c r="F33" s="892"/>
      <c r="G33" s="892"/>
      <c r="H33" s="1076"/>
      <c r="I33" s="202"/>
      <c r="J33" s="202"/>
      <c r="K33" s="202"/>
      <c r="L33" s="202"/>
      <c r="M33" s="202"/>
      <c r="N33" s="202"/>
    </row>
    <row r="34" spans="1:8" s="203" customFormat="1" ht="14.25" customHeight="1">
      <c r="A34" s="1075" t="s">
        <v>213</v>
      </c>
      <c r="B34" s="1075"/>
      <c r="C34" s="1075"/>
      <c r="D34" s="1075"/>
      <c r="E34" s="1075"/>
      <c r="F34" s="1075"/>
      <c r="G34" s="1075"/>
      <c r="H34" s="1073"/>
    </row>
    <row r="35" spans="1:8" s="203" customFormat="1" ht="14.25" customHeight="1">
      <c r="A35" s="879" t="s">
        <v>212</v>
      </c>
      <c r="B35" s="879"/>
      <c r="C35" s="879"/>
      <c r="D35" s="879"/>
      <c r="E35" s="879"/>
      <c r="F35" s="879"/>
      <c r="G35" s="879"/>
      <c r="H35" s="1073"/>
    </row>
    <row r="36" spans="1:8" ht="14.25" customHeight="1">
      <c r="A36" s="879" t="s">
        <v>214</v>
      </c>
      <c r="B36" s="879"/>
      <c r="C36" s="879"/>
      <c r="D36" s="879"/>
      <c r="E36" s="879"/>
      <c r="F36" s="879"/>
      <c r="G36" s="879"/>
      <c r="H36" s="1073"/>
    </row>
  </sheetData>
  <mergeCells count="10">
    <mergeCell ref="G4:G5"/>
    <mergeCell ref="A36:H36"/>
    <mergeCell ref="H4:H5"/>
    <mergeCell ref="A1:H1"/>
    <mergeCell ref="A35:H35"/>
    <mergeCell ref="A34:H34"/>
    <mergeCell ref="A33:H33"/>
    <mergeCell ref="D4:D5"/>
    <mergeCell ref="E4:E5"/>
    <mergeCell ref="F4:F5"/>
  </mergeCells>
  <printOptions horizontalCentered="1"/>
  <pageMargins left="0.9055118110236221" right="0.7480314960629921" top="0.7874015748031497" bottom="0.7874015748031497" header="0.5118110236220472" footer="0.5118110236220472"/>
  <pageSetup horizontalDpi="600" verticalDpi="600" orientation="portrait" paperSize="9" scale="93"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R44"/>
  <sheetViews>
    <sheetView showGridLines="0" view="pageBreakPreview" zoomScaleSheetLayoutView="100" workbookViewId="0" topLeftCell="A1">
      <selection activeCell="A1" sqref="A1:Y1"/>
    </sheetView>
  </sheetViews>
  <sheetFormatPr defaultColWidth="9.00390625" defaultRowHeight="13.5"/>
  <cols>
    <col min="1" max="1" width="6.75390625" style="96" customWidth="1"/>
    <col min="2" max="2" width="4.125" style="96" customWidth="1"/>
    <col min="3" max="3" width="6.375" style="88" customWidth="1"/>
    <col min="4" max="4" width="4.625" style="96" customWidth="1"/>
    <col min="5" max="9" width="10.25390625" style="88" customWidth="1"/>
    <col min="10" max="10" width="10.25390625" style="96" customWidth="1"/>
    <col min="11" max="16" width="9.00390625" style="88" customWidth="1"/>
    <col min="17" max="17" width="12.875" style="88" customWidth="1"/>
    <col min="18" max="16384" width="9.00390625" style="88" customWidth="1"/>
  </cols>
  <sheetData>
    <row r="1" spans="1:18" ht="14.25">
      <c r="A1" s="893" t="s">
        <v>228</v>
      </c>
      <c r="B1" s="893"/>
      <c r="C1" s="893"/>
      <c r="D1" s="893"/>
      <c r="E1" s="893"/>
      <c r="F1" s="893"/>
      <c r="G1" s="893"/>
      <c r="H1" s="893"/>
      <c r="I1" s="893"/>
      <c r="J1" s="893"/>
      <c r="K1" s="893"/>
      <c r="L1" s="893"/>
      <c r="M1" s="893"/>
      <c r="N1" s="893"/>
      <c r="O1" s="893"/>
      <c r="P1" s="893"/>
      <c r="Q1" s="893"/>
      <c r="R1" s="893"/>
    </row>
    <row r="2" spans="1:10" ht="15" thickBot="1">
      <c r="A2" s="89"/>
      <c r="B2" s="89"/>
      <c r="C2" s="210"/>
      <c r="D2" s="89"/>
      <c r="E2" s="210"/>
      <c r="F2" s="210"/>
      <c r="G2" s="210"/>
      <c r="H2" s="210"/>
      <c r="I2" s="210"/>
      <c r="J2" s="89"/>
    </row>
    <row r="3" spans="1:18" ht="16.5" customHeight="1">
      <c r="A3" s="305"/>
      <c r="B3" s="204"/>
      <c r="C3" s="92"/>
      <c r="D3" s="93" t="s">
        <v>132</v>
      </c>
      <c r="E3" s="1093" t="s">
        <v>133</v>
      </c>
      <c r="F3" s="877" t="s">
        <v>134</v>
      </c>
      <c r="G3" s="877" t="s">
        <v>135</v>
      </c>
      <c r="H3" s="877">
        <v>7</v>
      </c>
      <c r="I3" s="877" t="s">
        <v>136</v>
      </c>
      <c r="J3" s="1067" t="s">
        <v>137</v>
      </c>
      <c r="K3" s="877">
        <v>10</v>
      </c>
      <c r="L3" s="877">
        <v>11</v>
      </c>
      <c r="M3" s="1096">
        <v>12</v>
      </c>
      <c r="N3" s="877" t="s">
        <v>139</v>
      </c>
      <c r="O3" s="877" t="s">
        <v>140</v>
      </c>
      <c r="P3" s="1067" t="s">
        <v>141</v>
      </c>
      <c r="Q3" s="1093" t="s">
        <v>66</v>
      </c>
      <c r="R3" s="343" t="s">
        <v>146</v>
      </c>
    </row>
    <row r="4" spans="1:18" ht="16.5" customHeight="1">
      <c r="A4" s="306" t="s">
        <v>108</v>
      </c>
      <c r="B4" s="97" t="s">
        <v>19</v>
      </c>
      <c r="C4" s="107"/>
      <c r="D4" s="107"/>
      <c r="E4" s="1094"/>
      <c r="F4" s="1092"/>
      <c r="G4" s="1092"/>
      <c r="H4" s="1092"/>
      <c r="I4" s="1092"/>
      <c r="J4" s="1072"/>
      <c r="K4" s="1092"/>
      <c r="L4" s="1092"/>
      <c r="M4" s="1097"/>
      <c r="N4" s="1098"/>
      <c r="O4" s="1098"/>
      <c r="P4" s="1099"/>
      <c r="Q4" s="1095"/>
      <c r="R4" s="363" t="s">
        <v>147</v>
      </c>
    </row>
    <row r="5" spans="1:18" ht="19.5" customHeight="1">
      <c r="A5" s="1079">
        <v>18</v>
      </c>
      <c r="B5" s="1082" t="s">
        <v>195</v>
      </c>
      <c r="C5" s="1083"/>
      <c r="D5" s="502" t="s">
        <v>196</v>
      </c>
      <c r="E5" s="503">
        <v>3091</v>
      </c>
      <c r="F5" s="237">
        <v>2965</v>
      </c>
      <c r="G5" s="237">
        <v>3313</v>
      </c>
      <c r="H5" s="237">
        <v>2864</v>
      </c>
      <c r="I5" s="237">
        <v>3360</v>
      </c>
      <c r="J5" s="175">
        <v>4006</v>
      </c>
      <c r="K5" s="237">
        <v>2923</v>
      </c>
      <c r="L5" s="225">
        <v>3265</v>
      </c>
      <c r="M5" s="175">
        <v>3838</v>
      </c>
      <c r="N5" s="237">
        <v>3716</v>
      </c>
      <c r="O5" s="237">
        <v>4316</v>
      </c>
      <c r="P5" s="589">
        <v>2616</v>
      </c>
      <c r="Q5" s="503">
        <v>40274</v>
      </c>
      <c r="R5" s="382">
        <v>111.8</v>
      </c>
    </row>
    <row r="6" spans="1:18" ht="19.5" customHeight="1">
      <c r="A6" s="1080"/>
      <c r="B6" s="1084" t="s">
        <v>197</v>
      </c>
      <c r="C6" s="1085"/>
      <c r="D6" s="135" t="s">
        <v>196</v>
      </c>
      <c r="E6" s="504">
        <v>2893</v>
      </c>
      <c r="F6" s="378">
        <v>2763</v>
      </c>
      <c r="G6" s="378">
        <v>3083</v>
      </c>
      <c r="H6" s="378">
        <v>2667</v>
      </c>
      <c r="I6" s="378">
        <v>3156</v>
      </c>
      <c r="J6" s="379">
        <v>3793</v>
      </c>
      <c r="K6" s="378">
        <v>2744</v>
      </c>
      <c r="L6" s="380">
        <v>3087</v>
      </c>
      <c r="M6" s="379">
        <v>3608</v>
      </c>
      <c r="N6" s="378">
        <v>3487</v>
      </c>
      <c r="O6" s="378">
        <v>4022</v>
      </c>
      <c r="P6" s="590">
        <v>2394</v>
      </c>
      <c r="Q6" s="504">
        <v>37697</v>
      </c>
      <c r="R6" s="383">
        <v>106.1</v>
      </c>
    </row>
    <row r="7" spans="1:18" ht="19.5" customHeight="1">
      <c r="A7" s="1088"/>
      <c r="B7" s="1089" t="s">
        <v>198</v>
      </c>
      <c r="C7" s="1090"/>
      <c r="D7" s="107" t="s">
        <v>138</v>
      </c>
      <c r="E7" s="505">
        <v>243266</v>
      </c>
      <c r="F7" s="377">
        <v>240150</v>
      </c>
      <c r="G7" s="377">
        <v>260580</v>
      </c>
      <c r="H7" s="377">
        <v>232316</v>
      </c>
      <c r="I7" s="377">
        <v>276041</v>
      </c>
      <c r="J7" s="212">
        <v>323989</v>
      </c>
      <c r="K7" s="377">
        <v>237450</v>
      </c>
      <c r="L7" s="226">
        <v>272700</v>
      </c>
      <c r="M7" s="212">
        <v>311700</v>
      </c>
      <c r="N7" s="377">
        <v>293250</v>
      </c>
      <c r="O7" s="377">
        <v>342000</v>
      </c>
      <c r="P7" s="591">
        <v>199125</v>
      </c>
      <c r="Q7" s="505">
        <v>3232567</v>
      </c>
      <c r="R7" s="384">
        <v>103.9</v>
      </c>
    </row>
    <row r="8" spans="1:18" ht="19.5" customHeight="1">
      <c r="A8" s="1079">
        <v>19</v>
      </c>
      <c r="B8" s="1082" t="s">
        <v>142</v>
      </c>
      <c r="C8" s="1083"/>
      <c r="D8" s="502" t="s">
        <v>143</v>
      </c>
      <c r="E8" s="503">
        <v>3001</v>
      </c>
      <c r="F8" s="237">
        <v>2922</v>
      </c>
      <c r="G8" s="237">
        <v>3128</v>
      </c>
      <c r="H8" s="237">
        <v>2757</v>
      </c>
      <c r="I8" s="237">
        <v>3162</v>
      </c>
      <c r="J8" s="175">
        <v>3689</v>
      </c>
      <c r="K8" s="237">
        <v>2910</v>
      </c>
      <c r="L8" s="225">
        <v>2953</v>
      </c>
      <c r="M8" s="175">
        <v>3167</v>
      </c>
      <c r="N8" s="237">
        <v>3362</v>
      </c>
      <c r="O8" s="237">
        <v>3921</v>
      </c>
      <c r="P8" s="589">
        <v>2422</v>
      </c>
      <c r="Q8" s="503">
        <v>37393</v>
      </c>
      <c r="R8" s="382">
        <v>92.8</v>
      </c>
    </row>
    <row r="9" spans="1:18" ht="19.5" customHeight="1">
      <c r="A9" s="1080"/>
      <c r="B9" s="1084" t="s">
        <v>144</v>
      </c>
      <c r="C9" s="1085"/>
      <c r="D9" s="135" t="s">
        <v>143</v>
      </c>
      <c r="E9" s="504">
        <v>2768</v>
      </c>
      <c r="F9" s="378">
        <v>2712</v>
      </c>
      <c r="G9" s="378">
        <v>2891</v>
      </c>
      <c r="H9" s="378">
        <v>2555</v>
      </c>
      <c r="I9" s="378">
        <v>2948</v>
      </c>
      <c r="J9" s="379">
        <v>3476</v>
      </c>
      <c r="K9" s="378">
        <v>2691</v>
      </c>
      <c r="L9" s="380">
        <v>2760</v>
      </c>
      <c r="M9" s="379">
        <v>2972</v>
      </c>
      <c r="N9" s="378">
        <v>3124</v>
      </c>
      <c r="O9" s="378">
        <v>3621</v>
      </c>
      <c r="P9" s="590">
        <v>2378</v>
      </c>
      <c r="Q9" s="504">
        <v>34896</v>
      </c>
      <c r="R9" s="383">
        <v>92.6</v>
      </c>
    </row>
    <row r="10" spans="1:18" ht="19.5" customHeight="1">
      <c r="A10" s="1088"/>
      <c r="B10" s="1089" t="s">
        <v>145</v>
      </c>
      <c r="C10" s="1090"/>
      <c r="D10" s="107" t="s">
        <v>138</v>
      </c>
      <c r="E10" s="505">
        <v>231825</v>
      </c>
      <c r="F10" s="377">
        <v>233025</v>
      </c>
      <c r="G10" s="377">
        <v>241425</v>
      </c>
      <c r="H10" s="377">
        <v>219075</v>
      </c>
      <c r="I10" s="377">
        <v>254550</v>
      </c>
      <c r="J10" s="212">
        <v>294300</v>
      </c>
      <c r="K10" s="377">
        <v>228675</v>
      </c>
      <c r="L10" s="226">
        <v>240000</v>
      </c>
      <c r="M10" s="212">
        <v>255750</v>
      </c>
      <c r="N10" s="377">
        <v>259650</v>
      </c>
      <c r="O10" s="377">
        <v>303825</v>
      </c>
      <c r="P10" s="591">
        <v>194925</v>
      </c>
      <c r="Q10" s="505">
        <v>2957025</v>
      </c>
      <c r="R10" s="384">
        <v>91.5</v>
      </c>
    </row>
    <row r="11" spans="1:18" ht="19.5" customHeight="1">
      <c r="A11" s="1079">
        <v>20</v>
      </c>
      <c r="B11" s="1082" t="s">
        <v>142</v>
      </c>
      <c r="C11" s="1083"/>
      <c r="D11" s="502" t="s">
        <v>143</v>
      </c>
      <c r="E11" s="503">
        <v>2860</v>
      </c>
      <c r="F11" s="215">
        <v>2548</v>
      </c>
      <c r="G11" s="215">
        <v>2695</v>
      </c>
      <c r="H11" s="215">
        <v>2356</v>
      </c>
      <c r="I11" s="215">
        <v>2714</v>
      </c>
      <c r="J11" s="211">
        <v>3398</v>
      </c>
      <c r="K11" s="215">
        <v>2544</v>
      </c>
      <c r="L11" s="214">
        <v>2602</v>
      </c>
      <c r="M11" s="175">
        <v>2894</v>
      </c>
      <c r="N11" s="215">
        <v>2804</v>
      </c>
      <c r="O11" s="215">
        <v>3084</v>
      </c>
      <c r="P11" s="192">
        <v>2165</v>
      </c>
      <c r="Q11" s="506">
        <v>31544</v>
      </c>
      <c r="R11" s="385">
        <v>87.4</v>
      </c>
    </row>
    <row r="12" spans="1:18" ht="19.5" customHeight="1">
      <c r="A12" s="1080"/>
      <c r="B12" s="1084" t="s">
        <v>144</v>
      </c>
      <c r="C12" s="1085"/>
      <c r="D12" s="135" t="s">
        <v>143</v>
      </c>
      <c r="E12" s="504">
        <v>2629</v>
      </c>
      <c r="F12" s="378">
        <v>2350</v>
      </c>
      <c r="G12" s="378">
        <v>2481</v>
      </c>
      <c r="H12" s="378">
        <v>2171</v>
      </c>
      <c r="I12" s="378">
        <v>2522</v>
      </c>
      <c r="J12" s="379">
        <v>3174</v>
      </c>
      <c r="K12" s="378">
        <v>2347</v>
      </c>
      <c r="L12" s="380">
        <v>2424</v>
      </c>
      <c r="M12" s="379">
        <v>2699</v>
      </c>
      <c r="N12" s="378">
        <v>2563</v>
      </c>
      <c r="O12" s="378">
        <v>2867</v>
      </c>
      <c r="P12" s="590">
        <v>1979</v>
      </c>
      <c r="Q12" s="504">
        <v>30206</v>
      </c>
      <c r="R12" s="383">
        <v>86.6</v>
      </c>
    </row>
    <row r="13" spans="1:18" ht="19.5" customHeight="1">
      <c r="A13" s="1088"/>
      <c r="B13" s="1089" t="s">
        <v>145</v>
      </c>
      <c r="C13" s="1090"/>
      <c r="D13" s="107" t="s">
        <v>138</v>
      </c>
      <c r="E13" s="506">
        <v>217050</v>
      </c>
      <c r="F13" s="215">
        <v>199950</v>
      </c>
      <c r="G13" s="215">
        <v>205425</v>
      </c>
      <c r="H13" s="215">
        <v>184575</v>
      </c>
      <c r="I13" s="215">
        <v>215175</v>
      </c>
      <c r="J13" s="211">
        <v>264900</v>
      </c>
      <c r="K13" s="215">
        <v>197475</v>
      </c>
      <c r="L13" s="214">
        <v>208200</v>
      </c>
      <c r="M13" s="211">
        <v>230325</v>
      </c>
      <c r="N13" s="215">
        <v>213675</v>
      </c>
      <c r="O13" s="215">
        <v>242400</v>
      </c>
      <c r="P13" s="192">
        <v>162450</v>
      </c>
      <c r="Q13" s="506">
        <v>2541600</v>
      </c>
      <c r="R13" s="385">
        <v>86</v>
      </c>
    </row>
    <row r="14" spans="1:18" ht="19.5" customHeight="1">
      <c r="A14" s="1080">
        <v>21</v>
      </c>
      <c r="B14" s="1084" t="s">
        <v>142</v>
      </c>
      <c r="C14" s="1085"/>
      <c r="D14" s="135" t="s">
        <v>143</v>
      </c>
      <c r="E14" s="503">
        <v>2453</v>
      </c>
      <c r="F14" s="237">
        <v>2426</v>
      </c>
      <c r="G14" s="237">
        <v>2502</v>
      </c>
      <c r="H14" s="237">
        <v>2349</v>
      </c>
      <c r="I14" s="237">
        <v>2728</v>
      </c>
      <c r="J14" s="175">
        <v>2993</v>
      </c>
      <c r="K14" s="237">
        <v>2341</v>
      </c>
      <c r="L14" s="225">
        <v>2465</v>
      </c>
      <c r="M14" s="175">
        <v>2628</v>
      </c>
      <c r="N14" s="237">
        <v>2559</v>
      </c>
      <c r="O14" s="237">
        <v>2883</v>
      </c>
      <c r="P14" s="589">
        <v>2259</v>
      </c>
      <c r="Q14" s="503">
        <v>30586</v>
      </c>
      <c r="R14" s="382">
        <v>97</v>
      </c>
    </row>
    <row r="15" spans="1:18" ht="19.5" customHeight="1">
      <c r="A15" s="1080"/>
      <c r="B15" s="1084" t="s">
        <v>144</v>
      </c>
      <c r="C15" s="1085"/>
      <c r="D15" s="135" t="s">
        <v>143</v>
      </c>
      <c r="E15" s="504">
        <v>2248</v>
      </c>
      <c r="F15" s="378">
        <v>2232</v>
      </c>
      <c r="G15" s="378">
        <v>2293</v>
      </c>
      <c r="H15" s="378">
        <v>2163</v>
      </c>
      <c r="I15" s="378">
        <v>2508</v>
      </c>
      <c r="J15" s="379">
        <v>2781</v>
      </c>
      <c r="K15" s="378">
        <v>2158</v>
      </c>
      <c r="L15" s="380">
        <v>2285</v>
      </c>
      <c r="M15" s="379">
        <v>2442</v>
      </c>
      <c r="N15" s="378">
        <v>2371</v>
      </c>
      <c r="O15" s="378">
        <v>2694</v>
      </c>
      <c r="P15" s="590">
        <v>2061</v>
      </c>
      <c r="Q15" s="504">
        <v>28236</v>
      </c>
      <c r="R15" s="383">
        <v>93.5</v>
      </c>
    </row>
    <row r="16" spans="1:18" ht="19.5" customHeight="1">
      <c r="A16" s="1080"/>
      <c r="B16" s="1084" t="s">
        <v>145</v>
      </c>
      <c r="C16" s="1085"/>
      <c r="D16" s="89" t="s">
        <v>138</v>
      </c>
      <c r="E16" s="506">
        <v>184500</v>
      </c>
      <c r="F16" s="215">
        <v>187500</v>
      </c>
      <c r="G16" s="215">
        <v>188400</v>
      </c>
      <c r="H16" s="215">
        <v>180675</v>
      </c>
      <c r="I16" s="215">
        <v>208875</v>
      </c>
      <c r="J16" s="211">
        <v>231375</v>
      </c>
      <c r="K16" s="215">
        <v>180075</v>
      </c>
      <c r="L16" s="214">
        <v>193800</v>
      </c>
      <c r="M16" s="211">
        <v>206850</v>
      </c>
      <c r="N16" s="215">
        <v>196050</v>
      </c>
      <c r="O16" s="215">
        <v>225300</v>
      </c>
      <c r="P16" s="192">
        <v>167700</v>
      </c>
      <c r="Q16" s="506">
        <v>2351100</v>
      </c>
      <c r="R16" s="385">
        <v>92.5</v>
      </c>
    </row>
    <row r="17" spans="1:18" ht="19.5" customHeight="1">
      <c r="A17" s="1079">
        <v>22</v>
      </c>
      <c r="B17" s="1082" t="s">
        <v>142</v>
      </c>
      <c r="C17" s="1083"/>
      <c r="D17" s="502" t="s">
        <v>143</v>
      </c>
      <c r="E17" s="503">
        <v>2621</v>
      </c>
      <c r="F17" s="237">
        <v>2717</v>
      </c>
      <c r="G17" s="237">
        <v>2773</v>
      </c>
      <c r="H17" s="237">
        <v>2481</v>
      </c>
      <c r="I17" s="237">
        <v>2627</v>
      </c>
      <c r="J17" s="175">
        <v>2643</v>
      </c>
      <c r="K17" s="237">
        <v>2298</v>
      </c>
      <c r="L17" s="225">
        <v>2340</v>
      </c>
      <c r="M17" s="175">
        <v>2436</v>
      </c>
      <c r="N17" s="237">
        <v>2554</v>
      </c>
      <c r="O17" s="237">
        <v>2627</v>
      </c>
      <c r="P17" s="589">
        <v>2129</v>
      </c>
      <c r="Q17" s="503">
        <v>30246</v>
      </c>
      <c r="R17" s="382">
        <v>98.9</v>
      </c>
    </row>
    <row r="18" spans="1:18" ht="19.5" customHeight="1">
      <c r="A18" s="1080"/>
      <c r="B18" s="1084" t="s">
        <v>144</v>
      </c>
      <c r="C18" s="1085"/>
      <c r="D18" s="135" t="s">
        <v>143</v>
      </c>
      <c r="E18" s="504">
        <v>2418</v>
      </c>
      <c r="F18" s="378">
        <v>2515</v>
      </c>
      <c r="G18" s="378">
        <v>2560</v>
      </c>
      <c r="H18" s="378">
        <v>2285</v>
      </c>
      <c r="I18" s="378">
        <v>2416</v>
      </c>
      <c r="J18" s="379">
        <v>2430</v>
      </c>
      <c r="K18" s="378">
        <v>2108</v>
      </c>
      <c r="L18" s="380">
        <v>2146</v>
      </c>
      <c r="M18" s="379">
        <v>2247</v>
      </c>
      <c r="N18" s="378">
        <v>2361</v>
      </c>
      <c r="O18" s="378">
        <v>2430</v>
      </c>
      <c r="P18" s="590">
        <v>1938</v>
      </c>
      <c r="Q18" s="504">
        <v>27854</v>
      </c>
      <c r="R18" s="383">
        <v>98.6</v>
      </c>
    </row>
    <row r="19" spans="1:18" ht="19.5" customHeight="1" thickBot="1">
      <c r="A19" s="1081"/>
      <c r="B19" s="1086" t="s">
        <v>145</v>
      </c>
      <c r="C19" s="885"/>
      <c r="D19" s="156" t="s">
        <v>138</v>
      </c>
      <c r="E19" s="507">
        <v>204000</v>
      </c>
      <c r="F19" s="223">
        <v>211800</v>
      </c>
      <c r="G19" s="223">
        <v>220050</v>
      </c>
      <c r="H19" s="223">
        <v>190800</v>
      </c>
      <c r="I19" s="223">
        <v>201900</v>
      </c>
      <c r="J19" s="213">
        <v>201375</v>
      </c>
      <c r="K19" s="223">
        <v>176700</v>
      </c>
      <c r="L19" s="381">
        <v>180150</v>
      </c>
      <c r="M19" s="213">
        <v>188550</v>
      </c>
      <c r="N19" s="223">
        <v>199350</v>
      </c>
      <c r="O19" s="223">
        <v>203175</v>
      </c>
      <c r="P19" s="592">
        <v>157350</v>
      </c>
      <c r="Q19" s="507">
        <v>2335200</v>
      </c>
      <c r="R19" s="386">
        <v>99.3</v>
      </c>
    </row>
    <row r="20" spans="1:10" ht="14.25">
      <c r="A20" s="89"/>
      <c r="B20" s="89"/>
      <c r="C20" s="170"/>
      <c r="D20" s="170"/>
      <c r="E20" s="165"/>
      <c r="F20" s="165"/>
      <c r="G20" s="165"/>
      <c r="H20" s="165"/>
      <c r="I20" s="165"/>
      <c r="J20" s="165"/>
    </row>
    <row r="21" spans="1:10" ht="14.25">
      <c r="A21" s="89"/>
      <c r="B21" s="89"/>
      <c r="C21" s="170"/>
      <c r="D21" s="170"/>
      <c r="E21" s="165"/>
      <c r="F21" s="165"/>
      <c r="G21" s="165"/>
      <c r="H21" s="165"/>
      <c r="I21" s="165"/>
      <c r="J21" s="165"/>
    </row>
    <row r="22" spans="1:10" ht="14.25">
      <c r="A22" s="89"/>
      <c r="B22" s="89"/>
      <c r="C22" s="170"/>
      <c r="D22" s="170"/>
      <c r="E22" s="165"/>
      <c r="F22" s="165"/>
      <c r="G22" s="165"/>
      <c r="H22" s="165"/>
      <c r="I22" s="165"/>
      <c r="J22" s="165"/>
    </row>
    <row r="23" spans="1:10" ht="16.5" customHeight="1">
      <c r="A23" s="1091"/>
      <c r="B23" s="1091"/>
      <c r="C23" s="1091"/>
      <c r="D23" s="1091"/>
      <c r="E23" s="1091"/>
      <c r="F23" s="1091"/>
      <c r="G23" s="1091"/>
      <c r="H23" s="1091"/>
      <c r="I23" s="1091"/>
      <c r="J23" s="155"/>
    </row>
    <row r="24" spans="1:10" ht="16.5" customHeight="1">
      <c r="A24" s="1091"/>
      <c r="B24" s="1091"/>
      <c r="C24" s="1091"/>
      <c r="D24" s="1091"/>
      <c r="E24" s="1091"/>
      <c r="F24" s="1091"/>
      <c r="G24" s="1091"/>
      <c r="H24" s="1091"/>
      <c r="I24" s="1091"/>
      <c r="J24" s="155"/>
    </row>
    <row r="25" spans="1:10" ht="19.5" customHeight="1">
      <c r="A25" s="1078"/>
      <c r="B25" s="1078"/>
      <c r="C25" s="1078"/>
      <c r="D25" s="1078"/>
      <c r="E25" s="211"/>
      <c r="F25" s="211"/>
      <c r="G25" s="211"/>
      <c r="H25" s="211"/>
      <c r="I25" s="211"/>
      <c r="J25" s="217"/>
    </row>
    <row r="26" spans="1:10" ht="19.5" customHeight="1">
      <c r="A26" s="1078"/>
      <c r="B26" s="1078"/>
      <c r="C26" s="1078"/>
      <c r="D26" s="1078"/>
      <c r="E26" s="211"/>
      <c r="F26" s="211"/>
      <c r="G26" s="211"/>
      <c r="H26" s="211"/>
      <c r="I26" s="211"/>
      <c r="J26" s="216"/>
    </row>
    <row r="27" spans="1:10" ht="19.5" customHeight="1">
      <c r="A27" s="1078"/>
      <c r="B27" s="1078"/>
      <c r="C27" s="1078"/>
      <c r="D27" s="1078"/>
      <c r="E27" s="211"/>
      <c r="F27" s="211"/>
      <c r="G27" s="211"/>
      <c r="H27" s="211"/>
      <c r="I27" s="211"/>
      <c r="J27" s="222"/>
    </row>
    <row r="28" spans="1:10" ht="19.5" customHeight="1">
      <c r="A28" s="1078"/>
      <c r="B28" s="1078"/>
      <c r="C28" s="1078"/>
      <c r="D28" s="1078"/>
      <c r="E28" s="211"/>
      <c r="F28" s="211"/>
      <c r="G28" s="211"/>
      <c r="H28" s="211"/>
      <c r="I28" s="211"/>
      <c r="J28" s="217"/>
    </row>
    <row r="29" spans="1:10" ht="19.5" customHeight="1">
      <c r="A29" s="1078"/>
      <c r="B29" s="1078"/>
      <c r="C29" s="1078"/>
      <c r="D29" s="1078"/>
      <c r="E29" s="211"/>
      <c r="F29" s="211"/>
      <c r="G29" s="211"/>
      <c r="H29" s="211"/>
      <c r="I29" s="211"/>
      <c r="J29" s="216"/>
    </row>
    <row r="30" spans="1:10" ht="19.5" customHeight="1">
      <c r="A30" s="1078"/>
      <c r="B30" s="1078"/>
      <c r="C30" s="1078"/>
      <c r="D30" s="1078"/>
      <c r="E30" s="211"/>
      <c r="F30" s="211"/>
      <c r="G30" s="211"/>
      <c r="H30" s="211"/>
      <c r="I30" s="211"/>
      <c r="J30" s="222"/>
    </row>
    <row r="31" spans="1:10" ht="19.5" customHeight="1">
      <c r="A31" s="1078"/>
      <c r="B31" s="1078"/>
      <c r="C31" s="1078"/>
      <c r="D31" s="1078"/>
      <c r="E31" s="211"/>
      <c r="F31" s="211"/>
      <c r="G31" s="211"/>
      <c r="H31" s="211"/>
      <c r="I31" s="211"/>
      <c r="J31" s="217"/>
    </row>
    <row r="32" spans="1:10" ht="19.5" customHeight="1">
      <c r="A32" s="1078"/>
      <c r="B32" s="1078"/>
      <c r="C32" s="1078"/>
      <c r="D32" s="1078"/>
      <c r="E32" s="211"/>
      <c r="F32" s="211"/>
      <c r="G32" s="211"/>
      <c r="H32" s="211"/>
      <c r="I32" s="211"/>
      <c r="J32" s="216"/>
    </row>
    <row r="33" spans="1:10" ht="19.5" customHeight="1">
      <c r="A33" s="1078"/>
      <c r="B33" s="1078"/>
      <c r="C33" s="1078"/>
      <c r="D33" s="1078"/>
      <c r="E33" s="211"/>
      <c r="F33" s="211"/>
      <c r="G33" s="211"/>
      <c r="H33" s="211"/>
      <c r="I33" s="211"/>
      <c r="J33" s="222"/>
    </row>
    <row r="34" spans="1:12" ht="19.5" customHeight="1">
      <c r="A34" s="1078"/>
      <c r="B34" s="1087"/>
      <c r="C34" s="1078"/>
      <c r="D34" s="1078"/>
      <c r="E34" s="211"/>
      <c r="F34" s="211"/>
      <c r="G34" s="211"/>
      <c r="H34" s="211"/>
      <c r="I34" s="211"/>
      <c r="J34" s="222"/>
      <c r="L34" s="233"/>
    </row>
    <row r="35" spans="1:12" ht="19.5" customHeight="1">
      <c r="A35" s="1078"/>
      <c r="B35" s="1078"/>
      <c r="C35" s="1078"/>
      <c r="D35" s="1078"/>
      <c r="E35" s="211"/>
      <c r="F35" s="211"/>
      <c r="G35" s="211"/>
      <c r="H35" s="211"/>
      <c r="I35" s="211"/>
      <c r="J35" s="222"/>
      <c r="L35" s="233"/>
    </row>
    <row r="36" spans="1:12" ht="19.5" customHeight="1">
      <c r="A36" s="1078"/>
      <c r="B36" s="1078"/>
      <c r="C36" s="1078"/>
      <c r="D36" s="1078"/>
      <c r="E36" s="211"/>
      <c r="F36" s="211"/>
      <c r="G36" s="211"/>
      <c r="H36" s="211"/>
      <c r="I36" s="211"/>
      <c r="J36" s="222"/>
      <c r="L36" s="233"/>
    </row>
    <row r="37" spans="1:13" ht="19.5" customHeight="1">
      <c r="A37" s="1078"/>
      <c r="B37" s="1078"/>
      <c r="C37" s="1078"/>
      <c r="D37" s="1078"/>
      <c r="E37" s="178"/>
      <c r="F37" s="178"/>
      <c r="G37" s="178"/>
      <c r="H37" s="178"/>
      <c r="I37" s="211"/>
      <c r="J37" s="222"/>
      <c r="L37" s="233"/>
      <c r="M37" s="233"/>
    </row>
    <row r="38" spans="1:13" ht="19.5" customHeight="1">
      <c r="A38" s="1078"/>
      <c r="B38" s="1078"/>
      <c r="C38" s="1078"/>
      <c r="D38" s="1078"/>
      <c r="E38" s="178"/>
      <c r="F38" s="178"/>
      <c r="G38" s="178"/>
      <c r="H38" s="178"/>
      <c r="I38" s="211"/>
      <c r="J38" s="222"/>
      <c r="L38" s="233"/>
      <c r="M38" s="233"/>
    </row>
    <row r="39" spans="1:13" ht="19.5" customHeight="1">
      <c r="A39" s="1078"/>
      <c r="B39" s="1078"/>
      <c r="C39" s="1078"/>
      <c r="D39" s="1078"/>
      <c r="E39" s="178"/>
      <c r="F39" s="178"/>
      <c r="G39" s="178"/>
      <c r="H39" s="178"/>
      <c r="I39" s="211"/>
      <c r="J39" s="222"/>
      <c r="L39" s="233"/>
      <c r="M39" s="233"/>
    </row>
    <row r="40" spans="1:10" ht="13.5" customHeight="1">
      <c r="A40" s="879"/>
      <c r="B40" s="879"/>
      <c r="C40" s="879"/>
      <c r="D40" s="879"/>
      <c r="E40" s="879"/>
      <c r="F40" s="879"/>
      <c r="G40" s="879"/>
      <c r="H40" s="879"/>
      <c r="I40" s="879"/>
      <c r="J40" s="879"/>
    </row>
    <row r="41" spans="3:9" ht="13.5">
      <c r="C41" s="96"/>
      <c r="E41" s="96"/>
      <c r="F41" s="96"/>
      <c r="G41" s="96"/>
      <c r="H41" s="96"/>
      <c r="I41" s="96"/>
    </row>
    <row r="42" spans="3:9" ht="13.5">
      <c r="C42" s="96"/>
      <c r="E42" s="96"/>
      <c r="F42" s="96"/>
      <c r="G42" s="96"/>
      <c r="H42" s="96"/>
      <c r="I42" s="96"/>
    </row>
    <row r="43" spans="3:9" ht="13.5">
      <c r="C43" s="96"/>
      <c r="E43" s="96"/>
      <c r="F43" s="96"/>
      <c r="G43" s="96"/>
      <c r="H43" s="96"/>
      <c r="I43" s="96"/>
    </row>
    <row r="44" spans="3:9" ht="13.5">
      <c r="C44" s="96"/>
      <c r="E44" s="96"/>
      <c r="F44" s="96"/>
      <c r="G44" s="96"/>
      <c r="H44" s="96"/>
      <c r="I44" s="96"/>
    </row>
  </sheetData>
  <mergeCells count="72">
    <mergeCell ref="A1:R1"/>
    <mergeCell ref="Q3:Q4"/>
    <mergeCell ref="M3:M4"/>
    <mergeCell ref="N3:N4"/>
    <mergeCell ref="K3:K4"/>
    <mergeCell ref="L3:L4"/>
    <mergeCell ref="O3:O4"/>
    <mergeCell ref="P3:P4"/>
    <mergeCell ref="J3:J4"/>
    <mergeCell ref="H3:H4"/>
    <mergeCell ref="A30:B30"/>
    <mergeCell ref="C30:D30"/>
    <mergeCell ref="B11:C11"/>
    <mergeCell ref="A29:B29"/>
    <mergeCell ref="C29:D29"/>
    <mergeCell ref="A28:B28"/>
    <mergeCell ref="C28:D28"/>
    <mergeCell ref="B12:C12"/>
    <mergeCell ref="B13:C13"/>
    <mergeCell ref="A11:A13"/>
    <mergeCell ref="I3:I4"/>
    <mergeCell ref="E3:E4"/>
    <mergeCell ref="F3:F4"/>
    <mergeCell ref="G3:G4"/>
    <mergeCell ref="A5:A7"/>
    <mergeCell ref="B5:C5"/>
    <mergeCell ref="B6:C6"/>
    <mergeCell ref="B7:C7"/>
    <mergeCell ref="A32:B32"/>
    <mergeCell ref="C32:D32"/>
    <mergeCell ref="A25:B25"/>
    <mergeCell ref="A26:B26"/>
    <mergeCell ref="A27:B27"/>
    <mergeCell ref="C25:D25"/>
    <mergeCell ref="C26:D26"/>
    <mergeCell ref="C27:D27"/>
    <mergeCell ref="C31:D31"/>
    <mergeCell ref="A31:B31"/>
    <mergeCell ref="E23:E24"/>
    <mergeCell ref="A23:B24"/>
    <mergeCell ref="C23:D24"/>
    <mergeCell ref="F23:F24"/>
    <mergeCell ref="A40:J40"/>
    <mergeCell ref="A14:A16"/>
    <mergeCell ref="B14:C14"/>
    <mergeCell ref="B15:C15"/>
    <mergeCell ref="I23:I24"/>
    <mergeCell ref="B16:C16"/>
    <mergeCell ref="A33:B33"/>
    <mergeCell ref="C33:D33"/>
    <mergeCell ref="G23:G24"/>
    <mergeCell ref="H23:H24"/>
    <mergeCell ref="A8:A10"/>
    <mergeCell ref="B8:C8"/>
    <mergeCell ref="B9:C9"/>
    <mergeCell ref="B10:C10"/>
    <mergeCell ref="A34:B34"/>
    <mergeCell ref="A35:B35"/>
    <mergeCell ref="A36:B36"/>
    <mergeCell ref="C34:D34"/>
    <mergeCell ref="C35:D35"/>
    <mergeCell ref="C36:D36"/>
    <mergeCell ref="A17:A19"/>
    <mergeCell ref="B17:C17"/>
    <mergeCell ref="B18:C18"/>
    <mergeCell ref="B19:C19"/>
    <mergeCell ref="C38:D38"/>
    <mergeCell ref="A37:B37"/>
    <mergeCell ref="A38:B38"/>
    <mergeCell ref="A39:B39"/>
    <mergeCell ref="C37:D37"/>
    <mergeCell ref="C39:D39"/>
  </mergeCells>
  <printOptions horizontalCentered="1" verticalCentered="1"/>
  <pageMargins left="0.9055118110236221" right="0.7480314960629921" top="0.7874015748031497" bottom="0.7874015748031497" header="0.5118110236220472" footer="0.5118110236220472"/>
  <pageSetup fitToHeight="1" fitToWidth="1" horizontalDpi="600" verticalDpi="600" orientation="landscape" paperSize="8" r:id="rId2"/>
  <drawing r:id="rId1"/>
</worksheet>
</file>

<file path=xl/worksheets/sheet12.xml><?xml version="1.0" encoding="utf-8"?>
<worksheet xmlns="http://schemas.openxmlformats.org/spreadsheetml/2006/main" xmlns:r="http://schemas.openxmlformats.org/officeDocument/2006/relationships">
  <sheetPr codeName="Sheet3"/>
  <dimension ref="A1:AR31"/>
  <sheetViews>
    <sheetView showGridLines="0" view="pageBreakPreview" zoomScaleSheetLayoutView="100" workbookViewId="0" topLeftCell="A1">
      <selection activeCell="A1" sqref="A1:Y1"/>
    </sheetView>
  </sheetViews>
  <sheetFormatPr defaultColWidth="9.00390625" defaultRowHeight="13.5"/>
  <cols>
    <col min="1" max="1" width="0.5" style="168" customWidth="1"/>
    <col min="2" max="2" width="3.375" style="187" customWidth="1"/>
    <col min="3" max="3" width="0.74609375" style="187" customWidth="1"/>
    <col min="4" max="4" width="12.125" style="168" customWidth="1"/>
    <col min="5" max="5" width="0.74609375" style="187" customWidth="1"/>
    <col min="6" max="8" width="4.375" style="187" customWidth="1"/>
    <col min="9" max="9" width="4.375" style="168" customWidth="1"/>
    <col min="10" max="14" width="4.375" style="187" customWidth="1"/>
    <col min="15" max="17" width="4.125" style="187" customWidth="1"/>
    <col min="18" max="20" width="4.375" style="187" customWidth="1"/>
    <col min="21" max="21" width="6.25390625" style="168" customWidth="1"/>
    <col min="22" max="23" width="9.00390625" style="168" customWidth="1"/>
    <col min="24" max="24" width="1.875" style="168" customWidth="1"/>
    <col min="25" max="16384" width="9.00390625" style="168" customWidth="1"/>
  </cols>
  <sheetData>
    <row r="1" spans="1:20" ht="14.25">
      <c r="A1" s="893" t="s">
        <v>229</v>
      </c>
      <c r="B1" s="893"/>
      <c r="C1" s="893"/>
      <c r="D1" s="893"/>
      <c r="E1" s="893"/>
      <c r="F1" s="893"/>
      <c r="G1" s="893"/>
      <c r="H1" s="893"/>
      <c r="I1" s="893"/>
      <c r="J1" s="893"/>
      <c r="K1" s="893"/>
      <c r="L1" s="893"/>
      <c r="M1" s="893"/>
      <c r="N1" s="893"/>
      <c r="O1" s="893"/>
      <c r="P1" s="893"/>
      <c r="Q1" s="893"/>
      <c r="R1" s="893"/>
      <c r="S1" s="893"/>
      <c r="T1" s="893"/>
    </row>
    <row r="2" spans="1:20" ht="7.5" customHeight="1">
      <c r="A2" s="169"/>
      <c r="B2" s="170"/>
      <c r="C2" s="170"/>
      <c r="D2" s="169"/>
      <c r="E2" s="170"/>
      <c r="F2" s="170"/>
      <c r="G2" s="170"/>
      <c r="H2" s="170"/>
      <c r="I2" s="169"/>
      <c r="J2" s="170"/>
      <c r="K2" s="170"/>
      <c r="L2" s="170"/>
      <c r="M2" s="170"/>
      <c r="N2" s="170"/>
      <c r="O2" s="170"/>
      <c r="P2" s="170"/>
      <c r="Q2" s="170"/>
      <c r="R2" s="170"/>
      <c r="S2" s="170"/>
      <c r="T2" s="170"/>
    </row>
    <row r="3" spans="1:20" ht="13.5" customHeight="1" thickBot="1">
      <c r="A3" s="169"/>
      <c r="B3" s="170"/>
      <c r="C3" s="170"/>
      <c r="D3" s="169"/>
      <c r="E3" s="170"/>
      <c r="F3" s="171"/>
      <c r="G3" s="171"/>
      <c r="H3" s="171"/>
      <c r="I3" s="169"/>
      <c r="J3" s="170"/>
      <c r="K3" s="171"/>
      <c r="L3" s="171"/>
      <c r="M3" s="171"/>
      <c r="O3" s="171"/>
      <c r="P3" s="171"/>
      <c r="Q3" s="171"/>
      <c r="R3" s="1101" t="s">
        <v>187</v>
      </c>
      <c r="S3" s="1102"/>
      <c r="T3" s="1102"/>
    </row>
    <row r="4" spans="1:20" ht="15" customHeight="1">
      <c r="A4" s="387"/>
      <c r="B4" s="1125" t="s">
        <v>1</v>
      </c>
      <c r="C4" s="1125"/>
      <c r="D4" s="1125"/>
      <c r="E4" s="205"/>
      <c r="F4" s="1067">
        <v>18</v>
      </c>
      <c r="G4" s="1164"/>
      <c r="H4" s="1096"/>
      <c r="I4" s="1067">
        <v>19</v>
      </c>
      <c r="J4" s="1164"/>
      <c r="K4" s="1096"/>
      <c r="L4" s="1067">
        <v>20</v>
      </c>
      <c r="M4" s="1126"/>
      <c r="N4" s="1126"/>
      <c r="O4" s="1067">
        <v>21</v>
      </c>
      <c r="P4" s="1126"/>
      <c r="Q4" s="1126"/>
      <c r="R4" s="1067">
        <v>22</v>
      </c>
      <c r="S4" s="1126"/>
      <c r="T4" s="1127"/>
    </row>
    <row r="5" spans="1:20" ht="15" customHeight="1" thickBot="1">
      <c r="A5" s="389"/>
      <c r="B5" s="497" t="s">
        <v>28</v>
      </c>
      <c r="C5" s="155"/>
      <c r="D5" s="170"/>
      <c r="E5" s="177"/>
      <c r="F5" s="1099"/>
      <c r="G5" s="1091"/>
      <c r="H5" s="1097"/>
      <c r="I5" s="1099"/>
      <c r="J5" s="1091"/>
      <c r="K5" s="1097"/>
      <c r="L5" s="1128"/>
      <c r="M5" s="1129"/>
      <c r="N5" s="1129"/>
      <c r="O5" s="1128"/>
      <c r="P5" s="1129"/>
      <c r="Q5" s="1129"/>
      <c r="R5" s="1128"/>
      <c r="S5" s="1129"/>
      <c r="T5" s="1130"/>
    </row>
    <row r="6" spans="1:20" ht="15" customHeight="1">
      <c r="A6" s="1158" t="s">
        <v>29</v>
      </c>
      <c r="B6" s="1159"/>
      <c r="C6" s="204"/>
      <c r="D6" s="1154" t="s">
        <v>30</v>
      </c>
      <c r="E6" s="95"/>
      <c r="F6" s="1131">
        <v>439218</v>
      </c>
      <c r="G6" s="1132"/>
      <c r="H6" s="1156"/>
      <c r="I6" s="1131" t="s">
        <v>31</v>
      </c>
      <c r="J6" s="1132"/>
      <c r="K6" s="1156"/>
      <c r="L6" s="1131" t="s">
        <v>31</v>
      </c>
      <c r="M6" s="1132"/>
      <c r="N6" s="1156"/>
      <c r="O6" s="1131" t="s">
        <v>217</v>
      </c>
      <c r="P6" s="1132"/>
      <c r="Q6" s="1132"/>
      <c r="R6" s="1131" t="s">
        <v>218</v>
      </c>
      <c r="S6" s="1132"/>
      <c r="T6" s="1133"/>
    </row>
    <row r="7" spans="1:20" ht="15" customHeight="1">
      <c r="A7" s="1160"/>
      <c r="B7" s="1161"/>
      <c r="C7" s="97"/>
      <c r="D7" s="1155"/>
      <c r="E7" s="98"/>
      <c r="F7" s="1115"/>
      <c r="G7" s="1116"/>
      <c r="H7" s="1146"/>
      <c r="I7" s="1115"/>
      <c r="J7" s="1116"/>
      <c r="K7" s="1146"/>
      <c r="L7" s="1115"/>
      <c r="M7" s="1116"/>
      <c r="N7" s="1146"/>
      <c r="O7" s="1115"/>
      <c r="P7" s="1116"/>
      <c r="Q7" s="1116"/>
      <c r="R7" s="1115"/>
      <c r="S7" s="1116"/>
      <c r="T7" s="1117"/>
    </row>
    <row r="8" spans="1:20" ht="27.75" customHeight="1">
      <c r="A8" s="1160"/>
      <c r="B8" s="1161"/>
      <c r="C8" s="181"/>
      <c r="D8" s="229" t="s">
        <v>181</v>
      </c>
      <c r="E8" s="98"/>
      <c r="F8" s="227"/>
      <c r="G8" s="228"/>
      <c r="H8" s="238" t="s">
        <v>194</v>
      </c>
      <c r="I8" s="227"/>
      <c r="J8" s="228"/>
      <c r="K8" s="238" t="s">
        <v>194</v>
      </c>
      <c r="L8" s="231"/>
      <c r="M8" s="45"/>
      <c r="N8" s="238" t="s">
        <v>194</v>
      </c>
      <c r="O8" s="1121">
        <v>44906</v>
      </c>
      <c r="P8" s="1147"/>
      <c r="Q8" s="1147"/>
      <c r="R8" s="1134">
        <v>79918</v>
      </c>
      <c r="S8" s="1135"/>
      <c r="T8" s="1136"/>
    </row>
    <row r="9" spans="1:20" ht="15" customHeight="1">
      <c r="A9" s="1160"/>
      <c r="B9" s="1161"/>
      <c r="C9" s="170"/>
      <c r="D9" s="120" t="s">
        <v>32</v>
      </c>
      <c r="E9" s="190"/>
      <c r="F9" s="1112">
        <v>222560</v>
      </c>
      <c r="G9" s="1113"/>
      <c r="H9" s="1145"/>
      <c r="I9" s="1112">
        <v>220534</v>
      </c>
      <c r="J9" s="1113"/>
      <c r="K9" s="1145"/>
      <c r="L9" s="1112">
        <v>216254</v>
      </c>
      <c r="M9" s="1113"/>
      <c r="N9" s="1145"/>
      <c r="O9" s="1112">
        <v>202451</v>
      </c>
      <c r="P9" s="1137"/>
      <c r="Q9" s="1137"/>
      <c r="R9" s="1112">
        <v>191622</v>
      </c>
      <c r="S9" s="1113"/>
      <c r="T9" s="1114"/>
    </row>
    <row r="10" spans="1:20" ht="15" customHeight="1">
      <c r="A10" s="1160"/>
      <c r="B10" s="1161"/>
      <c r="C10" s="170"/>
      <c r="D10" s="108" t="s">
        <v>33</v>
      </c>
      <c r="E10" s="98"/>
      <c r="F10" s="1115"/>
      <c r="G10" s="1116"/>
      <c r="H10" s="1146"/>
      <c r="I10" s="1115"/>
      <c r="J10" s="1116"/>
      <c r="K10" s="1146"/>
      <c r="L10" s="1115"/>
      <c r="M10" s="1116"/>
      <c r="N10" s="1146"/>
      <c r="O10" s="1138"/>
      <c r="P10" s="1139"/>
      <c r="Q10" s="1139"/>
      <c r="R10" s="1115"/>
      <c r="S10" s="1116"/>
      <c r="T10" s="1117"/>
    </row>
    <row r="11" spans="1:20" ht="15" customHeight="1">
      <c r="A11" s="1160"/>
      <c r="B11" s="1161"/>
      <c r="C11" s="198"/>
      <c r="D11" s="206" t="s">
        <v>34</v>
      </c>
      <c r="E11" s="190"/>
      <c r="F11" s="1112">
        <v>76589</v>
      </c>
      <c r="G11" s="1113"/>
      <c r="H11" s="1145"/>
      <c r="I11" s="1112">
        <v>76188</v>
      </c>
      <c r="J11" s="1113"/>
      <c r="K11" s="1145"/>
      <c r="L11" s="1112">
        <v>69491</v>
      </c>
      <c r="M11" s="1113"/>
      <c r="N11" s="1145"/>
      <c r="O11" s="1112">
        <v>30832</v>
      </c>
      <c r="P11" s="1137"/>
      <c r="Q11" s="1137"/>
      <c r="R11" s="1112">
        <v>1</v>
      </c>
      <c r="S11" s="1113"/>
      <c r="T11" s="1114"/>
    </row>
    <row r="12" spans="1:20" ht="15" customHeight="1">
      <c r="A12" s="1162"/>
      <c r="B12" s="1163"/>
      <c r="C12" s="97"/>
      <c r="D12" s="207" t="s">
        <v>33</v>
      </c>
      <c r="E12" s="98"/>
      <c r="F12" s="1115"/>
      <c r="G12" s="1116"/>
      <c r="H12" s="1146"/>
      <c r="I12" s="1115"/>
      <c r="J12" s="1116"/>
      <c r="K12" s="1146"/>
      <c r="L12" s="1115"/>
      <c r="M12" s="1116"/>
      <c r="N12" s="1146"/>
      <c r="O12" s="1138"/>
      <c r="P12" s="1139"/>
      <c r="Q12" s="1139"/>
      <c r="R12" s="1115"/>
      <c r="S12" s="1116"/>
      <c r="T12" s="1117"/>
    </row>
    <row r="13" spans="1:20" ht="27.75" customHeight="1">
      <c r="A13" s="388"/>
      <c r="B13" s="1157" t="s">
        <v>35</v>
      </c>
      <c r="C13" s="1157"/>
      <c r="D13" s="1157"/>
      <c r="E13" s="172"/>
      <c r="F13" s="1121">
        <v>149041</v>
      </c>
      <c r="G13" s="1122"/>
      <c r="H13" s="1124"/>
      <c r="I13" s="1121">
        <v>198326</v>
      </c>
      <c r="J13" s="1122"/>
      <c r="K13" s="1124"/>
      <c r="L13" s="1121">
        <v>177425</v>
      </c>
      <c r="M13" s="1122"/>
      <c r="N13" s="1124"/>
      <c r="O13" s="1121">
        <v>150454</v>
      </c>
      <c r="P13" s="1122"/>
      <c r="Q13" s="1122"/>
      <c r="R13" s="1121">
        <v>140917</v>
      </c>
      <c r="S13" s="1122"/>
      <c r="T13" s="1123"/>
    </row>
    <row r="14" spans="1:20" ht="27.75" customHeight="1">
      <c r="A14" s="388"/>
      <c r="B14" s="1157" t="s">
        <v>36</v>
      </c>
      <c r="C14" s="1157"/>
      <c r="D14" s="1157"/>
      <c r="E14" s="172"/>
      <c r="F14" s="1121">
        <v>154680</v>
      </c>
      <c r="G14" s="1122"/>
      <c r="H14" s="1124"/>
      <c r="I14" s="1121">
        <v>175154</v>
      </c>
      <c r="J14" s="1122"/>
      <c r="K14" s="1124"/>
      <c r="L14" s="1121">
        <v>69795</v>
      </c>
      <c r="M14" s="1122"/>
      <c r="N14" s="1124"/>
      <c r="O14" s="1121">
        <v>56449</v>
      </c>
      <c r="P14" s="1147"/>
      <c r="Q14" s="1147"/>
      <c r="R14" s="1121">
        <v>66793</v>
      </c>
      <c r="S14" s="1122"/>
      <c r="T14" s="1123"/>
    </row>
    <row r="15" spans="1:20" ht="15" customHeight="1">
      <c r="A15" s="373"/>
      <c r="B15" s="1083" t="s">
        <v>37</v>
      </c>
      <c r="C15" s="1083"/>
      <c r="D15" s="1083"/>
      <c r="E15" s="177"/>
      <c r="F15" s="1112">
        <v>122542</v>
      </c>
      <c r="G15" s="1113"/>
      <c r="H15" s="1145"/>
      <c r="I15" s="1112">
        <v>108306</v>
      </c>
      <c r="J15" s="1113"/>
      <c r="K15" s="1145"/>
      <c r="L15" s="1112">
        <v>24770</v>
      </c>
      <c r="M15" s="1113"/>
      <c r="N15" s="1145"/>
      <c r="O15" s="1112">
        <v>26101</v>
      </c>
      <c r="P15" s="1137"/>
      <c r="Q15" s="1137"/>
      <c r="R15" s="1112">
        <v>22475</v>
      </c>
      <c r="S15" s="1113"/>
      <c r="T15" s="1114"/>
    </row>
    <row r="16" spans="1:20" ht="15" customHeight="1">
      <c r="A16" s="306"/>
      <c r="B16" s="1090" t="s">
        <v>38</v>
      </c>
      <c r="C16" s="1090"/>
      <c r="D16" s="1090"/>
      <c r="E16" s="172"/>
      <c r="F16" s="1115"/>
      <c r="G16" s="1116"/>
      <c r="H16" s="1146"/>
      <c r="I16" s="1115"/>
      <c r="J16" s="1116"/>
      <c r="K16" s="1146"/>
      <c r="L16" s="1115"/>
      <c r="M16" s="1116"/>
      <c r="N16" s="1146"/>
      <c r="O16" s="1138"/>
      <c r="P16" s="1139"/>
      <c r="Q16" s="1139"/>
      <c r="R16" s="1115"/>
      <c r="S16" s="1116"/>
      <c r="T16" s="1117"/>
    </row>
    <row r="17" spans="1:20" ht="15" customHeight="1">
      <c r="A17" s="373"/>
      <c r="B17" s="1083" t="s">
        <v>39</v>
      </c>
      <c r="C17" s="1083"/>
      <c r="D17" s="1083"/>
      <c r="E17" s="177"/>
      <c r="F17" s="1112">
        <v>1085537</v>
      </c>
      <c r="G17" s="1113"/>
      <c r="H17" s="1145"/>
      <c r="I17" s="1112">
        <v>1085807</v>
      </c>
      <c r="J17" s="1113"/>
      <c r="K17" s="1145"/>
      <c r="L17" s="1112">
        <v>1046897</v>
      </c>
      <c r="M17" s="1113"/>
      <c r="N17" s="1145"/>
      <c r="O17" s="1112">
        <v>1105182</v>
      </c>
      <c r="P17" s="1137"/>
      <c r="Q17" s="1137"/>
      <c r="R17" s="1112">
        <v>1103283</v>
      </c>
      <c r="S17" s="1113"/>
      <c r="T17" s="1114"/>
    </row>
    <row r="18" spans="1:20" ht="15" customHeight="1">
      <c r="A18" s="306"/>
      <c r="B18" s="1090" t="s">
        <v>38</v>
      </c>
      <c r="C18" s="1090"/>
      <c r="D18" s="1090"/>
      <c r="E18" s="172"/>
      <c r="F18" s="1115"/>
      <c r="G18" s="1116"/>
      <c r="H18" s="1146"/>
      <c r="I18" s="1115"/>
      <c r="J18" s="1116"/>
      <c r="K18" s="1146"/>
      <c r="L18" s="1115"/>
      <c r="M18" s="1116"/>
      <c r="N18" s="1146"/>
      <c r="O18" s="1138"/>
      <c r="P18" s="1139"/>
      <c r="Q18" s="1139"/>
      <c r="R18" s="1115"/>
      <c r="S18" s="1116"/>
      <c r="T18" s="1117"/>
    </row>
    <row r="19" spans="1:20" ht="15" customHeight="1">
      <c r="A19" s="373"/>
      <c r="B19" s="1083" t="s">
        <v>40</v>
      </c>
      <c r="C19" s="1083"/>
      <c r="D19" s="1083"/>
      <c r="E19" s="177"/>
      <c r="F19" s="1112">
        <v>3057</v>
      </c>
      <c r="G19" s="1113"/>
      <c r="H19" s="1145"/>
      <c r="I19" s="1106">
        <v>1504</v>
      </c>
      <c r="J19" s="1107"/>
      <c r="K19" s="1143"/>
      <c r="L19" s="1106">
        <v>1956</v>
      </c>
      <c r="M19" s="1107"/>
      <c r="N19" s="1143"/>
      <c r="O19" s="1106">
        <v>1967</v>
      </c>
      <c r="P19" s="1140"/>
      <c r="Q19" s="1140"/>
      <c r="R19" s="1106">
        <v>1907</v>
      </c>
      <c r="S19" s="1107"/>
      <c r="T19" s="1108"/>
    </row>
    <row r="20" spans="1:20" ht="15" customHeight="1">
      <c r="A20" s="389"/>
      <c r="B20" s="1090" t="s">
        <v>38</v>
      </c>
      <c r="C20" s="1090"/>
      <c r="D20" s="1090"/>
      <c r="E20" s="172"/>
      <c r="F20" s="1115"/>
      <c r="G20" s="1116"/>
      <c r="H20" s="1146"/>
      <c r="I20" s="1109"/>
      <c r="J20" s="1110"/>
      <c r="K20" s="1144"/>
      <c r="L20" s="1109"/>
      <c r="M20" s="1110"/>
      <c r="N20" s="1144"/>
      <c r="O20" s="1141"/>
      <c r="P20" s="1142"/>
      <c r="Q20" s="1142"/>
      <c r="R20" s="1109"/>
      <c r="S20" s="1110"/>
      <c r="T20" s="1111"/>
    </row>
    <row r="21" spans="1:20" ht="15" customHeight="1">
      <c r="A21" s="373"/>
      <c r="B21" s="1083" t="s">
        <v>41</v>
      </c>
      <c r="C21" s="1083"/>
      <c r="D21" s="1083"/>
      <c r="E21" s="177"/>
      <c r="F21" s="1112" t="s">
        <v>31</v>
      </c>
      <c r="G21" s="1113"/>
      <c r="H21" s="1145"/>
      <c r="I21" s="1112" t="s">
        <v>31</v>
      </c>
      <c r="J21" s="1113"/>
      <c r="K21" s="1145"/>
      <c r="L21" s="1112">
        <v>147</v>
      </c>
      <c r="M21" s="1113"/>
      <c r="N21" s="1145"/>
      <c r="O21" s="1112" t="s">
        <v>31</v>
      </c>
      <c r="P21" s="1113"/>
      <c r="Q21" s="1113"/>
      <c r="R21" s="1112">
        <v>219</v>
      </c>
      <c r="S21" s="1113"/>
      <c r="T21" s="1114"/>
    </row>
    <row r="22" spans="1:20" ht="15" customHeight="1">
      <c r="A22" s="306"/>
      <c r="B22" s="1090" t="s">
        <v>38</v>
      </c>
      <c r="C22" s="1090"/>
      <c r="D22" s="1090"/>
      <c r="E22" s="172"/>
      <c r="F22" s="1115"/>
      <c r="G22" s="1116"/>
      <c r="H22" s="1146"/>
      <c r="I22" s="1115"/>
      <c r="J22" s="1116"/>
      <c r="K22" s="1146"/>
      <c r="L22" s="1115"/>
      <c r="M22" s="1116"/>
      <c r="N22" s="1146"/>
      <c r="O22" s="1115"/>
      <c r="P22" s="1116"/>
      <c r="Q22" s="1116"/>
      <c r="R22" s="1115"/>
      <c r="S22" s="1116"/>
      <c r="T22" s="1117"/>
    </row>
    <row r="23" spans="1:44" ht="15" customHeight="1">
      <c r="A23" s="373"/>
      <c r="B23" s="1083" t="s">
        <v>42</v>
      </c>
      <c r="C23" s="1083"/>
      <c r="D23" s="1083"/>
      <c r="E23" s="177"/>
      <c r="F23" s="1112">
        <v>301453</v>
      </c>
      <c r="G23" s="1113"/>
      <c r="H23" s="1145"/>
      <c r="I23" s="1106">
        <v>255510</v>
      </c>
      <c r="J23" s="1107"/>
      <c r="K23" s="1143"/>
      <c r="L23" s="1106">
        <v>237345</v>
      </c>
      <c r="M23" s="1107"/>
      <c r="N23" s="1143"/>
      <c r="O23" s="1106">
        <v>141007</v>
      </c>
      <c r="P23" s="1107"/>
      <c r="Q23" s="1107"/>
      <c r="R23" s="1106">
        <v>121232</v>
      </c>
      <c r="S23" s="1107"/>
      <c r="T23" s="1108"/>
      <c r="U23" s="9"/>
      <c r="V23" s="9"/>
      <c r="W23" s="9"/>
      <c r="X23" s="9"/>
      <c r="Y23" s="9"/>
      <c r="Z23" s="9"/>
      <c r="AA23" s="9"/>
      <c r="AB23" s="9"/>
      <c r="AC23" s="9"/>
      <c r="AD23" s="9"/>
      <c r="AE23" s="9"/>
      <c r="AF23" s="9"/>
      <c r="AG23" s="9"/>
      <c r="AH23" s="9"/>
      <c r="AI23" s="9"/>
      <c r="AJ23" s="9"/>
      <c r="AK23" s="9"/>
      <c r="AL23" s="9"/>
      <c r="AM23" s="9"/>
      <c r="AN23" s="9"/>
      <c r="AO23" s="9"/>
      <c r="AP23" s="9"/>
      <c r="AQ23" s="9"/>
      <c r="AR23" s="9"/>
    </row>
    <row r="24" spans="1:44" ht="15" customHeight="1">
      <c r="A24" s="389"/>
      <c r="B24" s="1090" t="s">
        <v>38</v>
      </c>
      <c r="C24" s="1090"/>
      <c r="D24" s="1090"/>
      <c r="E24" s="177"/>
      <c r="F24" s="1115"/>
      <c r="G24" s="1116"/>
      <c r="H24" s="1146"/>
      <c r="I24" s="1109"/>
      <c r="J24" s="1110"/>
      <c r="K24" s="1144"/>
      <c r="L24" s="1109"/>
      <c r="M24" s="1110"/>
      <c r="N24" s="1144"/>
      <c r="O24" s="1109"/>
      <c r="P24" s="1110"/>
      <c r="Q24" s="1110"/>
      <c r="R24" s="1109"/>
      <c r="S24" s="1110"/>
      <c r="T24" s="1111"/>
      <c r="U24" s="9"/>
      <c r="V24" s="9"/>
      <c r="W24" s="9"/>
      <c r="X24" s="9"/>
      <c r="Y24" s="9"/>
      <c r="Z24" s="9"/>
      <c r="AA24" s="9"/>
      <c r="AB24" s="9"/>
      <c r="AC24" s="9"/>
      <c r="AD24" s="9"/>
      <c r="AE24" s="9"/>
      <c r="AF24" s="9"/>
      <c r="AG24" s="9"/>
      <c r="AH24" s="9"/>
      <c r="AI24" s="9"/>
      <c r="AJ24" s="9"/>
      <c r="AK24" s="9"/>
      <c r="AL24" s="9"/>
      <c r="AM24" s="9"/>
      <c r="AN24" s="9"/>
      <c r="AO24" s="9"/>
      <c r="AP24" s="9"/>
      <c r="AQ24" s="9"/>
      <c r="AR24" s="9"/>
    </row>
    <row r="25" spans="1:44" s="208" customFormat="1" ht="27.75" customHeight="1" thickBot="1">
      <c r="A25" s="390"/>
      <c r="B25" s="1148" t="s">
        <v>43</v>
      </c>
      <c r="C25" s="1148"/>
      <c r="D25" s="1148"/>
      <c r="E25" s="230"/>
      <c r="F25" s="1150">
        <v>777202</v>
      </c>
      <c r="G25" s="1151"/>
      <c r="H25" s="1152"/>
      <c r="I25" s="1118">
        <v>130002</v>
      </c>
      <c r="J25" s="1119"/>
      <c r="K25" s="1149"/>
      <c r="L25" s="1118">
        <f>131219+130002+8594</f>
        <v>269815</v>
      </c>
      <c r="M25" s="1119"/>
      <c r="N25" s="1149"/>
      <c r="O25" s="1118">
        <v>238908</v>
      </c>
      <c r="P25" s="1153"/>
      <c r="Q25" s="1153"/>
      <c r="R25" s="1118">
        <v>131665</v>
      </c>
      <c r="S25" s="1119"/>
      <c r="T25" s="1120"/>
      <c r="U25" s="9"/>
      <c r="V25" s="9"/>
      <c r="W25" s="9"/>
      <c r="X25" s="9"/>
      <c r="Y25" s="9"/>
      <c r="Z25" s="9"/>
      <c r="AA25" s="9"/>
      <c r="AB25" s="9"/>
      <c r="AC25" s="9"/>
      <c r="AD25" s="9"/>
      <c r="AE25" s="9"/>
      <c r="AF25" s="9"/>
      <c r="AG25" s="9"/>
      <c r="AH25" s="9"/>
      <c r="AI25" s="9"/>
      <c r="AJ25" s="9"/>
      <c r="AK25" s="9"/>
      <c r="AL25" s="9"/>
      <c r="AM25" s="9"/>
      <c r="AN25" s="9"/>
      <c r="AO25" s="9"/>
      <c r="AP25" s="9"/>
      <c r="AQ25" s="9"/>
      <c r="AR25" s="9"/>
    </row>
    <row r="26" spans="1:44" ht="13.5" customHeight="1">
      <c r="A26" s="892" t="s">
        <v>170</v>
      </c>
      <c r="B26" s="892"/>
      <c r="C26" s="892"/>
      <c r="D26" s="892"/>
      <c r="E26" s="892"/>
      <c r="F26" s="892"/>
      <c r="G26" s="892"/>
      <c r="H26" s="892"/>
      <c r="I26" s="892"/>
      <c r="J26" s="892"/>
      <c r="K26" s="892"/>
      <c r="L26" s="892"/>
      <c r="M26" s="892"/>
      <c r="N26" s="892"/>
      <c r="O26" s="892"/>
      <c r="P26" s="131"/>
      <c r="Q26" s="131"/>
      <c r="R26" s="131"/>
      <c r="S26" s="131"/>
      <c r="T26" s="9"/>
      <c r="U26" s="9"/>
      <c r="V26" s="9"/>
      <c r="W26" s="9"/>
      <c r="X26" s="9"/>
      <c r="Y26" s="9"/>
      <c r="Z26" s="9"/>
      <c r="AA26" s="9"/>
      <c r="AB26" s="9"/>
      <c r="AC26" s="9"/>
      <c r="AD26" s="9"/>
      <c r="AE26" s="9"/>
      <c r="AF26" s="9"/>
      <c r="AG26" s="9"/>
      <c r="AH26" s="9"/>
      <c r="AI26" s="9"/>
      <c r="AJ26" s="9"/>
      <c r="AK26" s="9"/>
      <c r="AL26" s="9"/>
      <c r="AM26" s="9"/>
      <c r="AN26" s="9"/>
      <c r="AO26" s="9"/>
      <c r="AP26" s="9"/>
      <c r="AQ26" s="9"/>
      <c r="AR26" s="9"/>
    </row>
    <row r="27" spans="1:44" s="187" customFormat="1" ht="13.5" customHeight="1">
      <c r="A27" s="1103" t="s">
        <v>234</v>
      </c>
      <c r="B27" s="1104"/>
      <c r="C27" s="1104"/>
      <c r="D27" s="1104"/>
      <c r="E27" s="1104"/>
      <c r="F27" s="1104"/>
      <c r="G27" s="1104"/>
      <c r="H27" s="1104"/>
      <c r="I27" s="1104"/>
      <c r="J27" s="1104"/>
      <c r="K27" s="1104"/>
      <c r="L27" s="1104"/>
      <c r="M27" s="1104"/>
      <c r="N27" s="1104"/>
      <c r="O27" s="1104"/>
      <c r="P27" s="1104"/>
      <c r="Q27" s="1104"/>
      <c r="R27" s="1104"/>
      <c r="S27" s="1104"/>
      <c r="T27" s="1104"/>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row>
    <row r="28" spans="1:20" ht="23.25" customHeight="1">
      <c r="A28" s="1104"/>
      <c r="B28" s="1104"/>
      <c r="C28" s="1104"/>
      <c r="D28" s="1104"/>
      <c r="E28" s="1104"/>
      <c r="F28" s="1104"/>
      <c r="G28" s="1104"/>
      <c r="H28" s="1104"/>
      <c r="I28" s="1104"/>
      <c r="J28" s="1104"/>
      <c r="K28" s="1104"/>
      <c r="L28" s="1104"/>
      <c r="M28" s="1104"/>
      <c r="N28" s="1104"/>
      <c r="O28" s="1104"/>
      <c r="P28" s="1104"/>
      <c r="Q28" s="1104"/>
      <c r="R28" s="1104"/>
      <c r="S28" s="1104"/>
      <c r="T28" s="1104"/>
    </row>
    <row r="29" spans="1:44" s="187" customFormat="1" ht="13.5" customHeight="1">
      <c r="A29" s="1105" t="s">
        <v>275</v>
      </c>
      <c r="B29" s="1105"/>
      <c r="C29" s="1105"/>
      <c r="D29" s="1105"/>
      <c r="E29" s="1105"/>
      <c r="F29" s="1105"/>
      <c r="G29" s="1105"/>
      <c r="H29" s="1105"/>
      <c r="I29" s="1105"/>
      <c r="J29" s="1105"/>
      <c r="K29" s="1105"/>
      <c r="L29" s="1105"/>
      <c r="M29" s="1105"/>
      <c r="N29" s="1105"/>
      <c r="O29" s="1105"/>
      <c r="P29" s="1105"/>
      <c r="Q29" s="1105"/>
      <c r="R29" s="1104"/>
      <c r="S29" s="1104"/>
      <c r="T29" s="1104"/>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row>
    <row r="30" spans="1:20" ht="33.75" customHeight="1">
      <c r="A30" s="1105"/>
      <c r="B30" s="1105"/>
      <c r="C30" s="1105"/>
      <c r="D30" s="1105"/>
      <c r="E30" s="1105"/>
      <c r="F30" s="1105"/>
      <c r="G30" s="1105"/>
      <c r="H30" s="1105"/>
      <c r="I30" s="1105"/>
      <c r="J30" s="1105"/>
      <c r="K30" s="1105"/>
      <c r="L30" s="1105"/>
      <c r="M30" s="1105"/>
      <c r="N30" s="1105"/>
      <c r="O30" s="1105"/>
      <c r="P30" s="1105"/>
      <c r="Q30" s="1105"/>
      <c r="R30" s="1104"/>
      <c r="S30" s="1104"/>
      <c r="T30" s="1104"/>
    </row>
    <row r="31" spans="12:20" ht="12">
      <c r="L31" s="1100"/>
      <c r="M31" s="1100"/>
      <c r="N31" s="1100"/>
      <c r="R31" s="1100"/>
      <c r="S31" s="1100"/>
      <c r="T31" s="1100"/>
    </row>
  </sheetData>
  <mergeCells count="85">
    <mergeCell ref="A1:T1"/>
    <mergeCell ref="F4:H5"/>
    <mergeCell ref="L31:N31"/>
    <mergeCell ref="L4:N5"/>
    <mergeCell ref="I21:K22"/>
    <mergeCell ref="I4:K5"/>
    <mergeCell ref="I6:K7"/>
    <mergeCell ref="I9:K10"/>
    <mergeCell ref="I11:K12"/>
    <mergeCell ref="I15:K16"/>
    <mergeCell ref="L6:N7"/>
    <mergeCell ref="F17:H18"/>
    <mergeCell ref="F11:H12"/>
    <mergeCell ref="L9:N10"/>
    <mergeCell ref="L11:N12"/>
    <mergeCell ref="L17:N18"/>
    <mergeCell ref="L15:N16"/>
    <mergeCell ref="I17:K18"/>
    <mergeCell ref="L14:N14"/>
    <mergeCell ref="L13:N13"/>
    <mergeCell ref="D6:D7"/>
    <mergeCell ref="F15:H16"/>
    <mergeCell ref="I13:K13"/>
    <mergeCell ref="I14:K14"/>
    <mergeCell ref="F9:H10"/>
    <mergeCell ref="F6:H7"/>
    <mergeCell ref="B14:D14"/>
    <mergeCell ref="B13:D13"/>
    <mergeCell ref="A6:B12"/>
    <mergeCell ref="F13:H13"/>
    <mergeCell ref="A26:O26"/>
    <mergeCell ref="B25:D25"/>
    <mergeCell ref="B23:D23"/>
    <mergeCell ref="L25:N25"/>
    <mergeCell ref="F25:H25"/>
    <mergeCell ref="F23:H24"/>
    <mergeCell ref="I25:K25"/>
    <mergeCell ref="O25:Q25"/>
    <mergeCell ref="L23:N24"/>
    <mergeCell ref="I23:K24"/>
    <mergeCell ref="O17:Q18"/>
    <mergeCell ref="O4:Q5"/>
    <mergeCell ref="O6:Q7"/>
    <mergeCell ref="O9:Q10"/>
    <mergeCell ref="O11:Q12"/>
    <mergeCell ref="O8:Q8"/>
    <mergeCell ref="O13:Q13"/>
    <mergeCell ref="O14:Q14"/>
    <mergeCell ref="O19:Q20"/>
    <mergeCell ref="O21:Q22"/>
    <mergeCell ref="O23:Q24"/>
    <mergeCell ref="B24:D24"/>
    <mergeCell ref="L19:N20"/>
    <mergeCell ref="B19:D19"/>
    <mergeCell ref="F19:H20"/>
    <mergeCell ref="F21:H22"/>
    <mergeCell ref="I19:K20"/>
    <mergeCell ref="L21:N22"/>
    <mergeCell ref="B22:D22"/>
    <mergeCell ref="B21:D21"/>
    <mergeCell ref="B20:D20"/>
    <mergeCell ref="B15:D15"/>
    <mergeCell ref="B18:D18"/>
    <mergeCell ref="B17:D17"/>
    <mergeCell ref="B16:D16"/>
    <mergeCell ref="F14:H14"/>
    <mergeCell ref="B4:D4"/>
    <mergeCell ref="R15:T16"/>
    <mergeCell ref="R17:T18"/>
    <mergeCell ref="R4:T5"/>
    <mergeCell ref="R6:T7"/>
    <mergeCell ref="R9:T10"/>
    <mergeCell ref="R11:T12"/>
    <mergeCell ref="R8:T8"/>
    <mergeCell ref="O15:Q16"/>
    <mergeCell ref="R31:T31"/>
    <mergeCell ref="R3:T3"/>
    <mergeCell ref="A27:T28"/>
    <mergeCell ref="A29:T30"/>
    <mergeCell ref="R19:T20"/>
    <mergeCell ref="R21:T22"/>
    <mergeCell ref="R23:T24"/>
    <mergeCell ref="R25:T25"/>
    <mergeCell ref="R13:T13"/>
    <mergeCell ref="R14:T14"/>
  </mergeCells>
  <printOptions horizontalCentered="1"/>
  <pageMargins left="0.9055118110236221" right="0.7480314960629921" top="0.7874015748031497" bottom="0.7874015748031497" header="0.5118110236220472" footer="0.5118110236220472"/>
  <pageSetup horizontalDpi="600" verticalDpi="600" orientation="portrait" paperSize="9" scale="93" r:id="rId2"/>
  <drawing r:id="rId1"/>
</worksheet>
</file>

<file path=xl/worksheets/sheet2.xml><?xml version="1.0" encoding="utf-8"?>
<worksheet xmlns="http://schemas.openxmlformats.org/spreadsheetml/2006/main" xmlns:r="http://schemas.openxmlformats.org/officeDocument/2006/relationships">
  <sheetPr codeName="Sheet1"/>
  <dimension ref="A3:AU46"/>
  <sheetViews>
    <sheetView showGridLines="0" view="pageBreakPreview" zoomScaleSheetLayoutView="100" workbookViewId="0" topLeftCell="C19">
      <selection activeCell="A1" sqref="A1:Y1"/>
    </sheetView>
  </sheetViews>
  <sheetFormatPr defaultColWidth="9.00390625" defaultRowHeight="13.5"/>
  <cols>
    <col min="1" max="1" width="4.00390625" style="1" customWidth="1"/>
    <col min="2" max="2" width="3.625" style="10" customWidth="1"/>
    <col min="3" max="3" width="3.25390625" style="1" customWidth="1"/>
    <col min="4" max="4" width="2.375" style="10" customWidth="1"/>
    <col min="5" max="5" width="2.375" style="1" customWidth="1"/>
    <col min="6" max="6" width="1.875" style="1" customWidth="1"/>
    <col min="7" max="7" width="2.875" style="10" customWidth="1"/>
    <col min="8" max="9" width="2.875" style="1" customWidth="1"/>
    <col min="10" max="10" width="2.875" style="10" customWidth="1"/>
    <col min="11" max="36" width="2.875" style="1" customWidth="1"/>
    <col min="37" max="16384" width="2.375" style="1" customWidth="1"/>
  </cols>
  <sheetData>
    <row r="3" spans="1:36" ht="12" customHeight="1">
      <c r="A3" s="811" t="s">
        <v>230</v>
      </c>
      <c r="B3" s="811"/>
      <c r="C3" s="811"/>
      <c r="D3" s="811"/>
      <c r="E3" s="811"/>
      <c r="F3" s="811"/>
      <c r="G3" s="811"/>
      <c r="H3" s="811"/>
      <c r="I3" s="811"/>
      <c r="J3" s="811"/>
      <c r="K3" s="811"/>
      <c r="L3" s="811"/>
      <c r="M3" s="811"/>
      <c r="N3" s="811"/>
      <c r="O3" s="811"/>
      <c r="P3" s="811"/>
      <c r="Q3" s="811"/>
      <c r="R3" s="811"/>
      <c r="S3" s="811"/>
      <c r="T3" s="811"/>
      <c r="U3" s="811"/>
      <c r="V3" s="811"/>
      <c r="W3" s="811"/>
      <c r="X3" s="811"/>
      <c r="Y3" s="811"/>
      <c r="Z3" s="811"/>
      <c r="AA3" s="811"/>
      <c r="AB3" s="811"/>
      <c r="AC3" s="811"/>
      <c r="AD3" s="811"/>
      <c r="AE3" s="811"/>
      <c r="AF3" s="811"/>
      <c r="AG3" s="811"/>
      <c r="AH3" s="811"/>
      <c r="AI3" s="811"/>
      <c r="AJ3" s="811"/>
    </row>
    <row r="4" spans="1:30" ht="12.75">
      <c r="A4" s="2"/>
      <c r="B4" s="3"/>
      <c r="C4" s="2"/>
      <c r="D4" s="3"/>
      <c r="E4" s="2"/>
      <c r="F4" s="2"/>
      <c r="G4" s="3"/>
      <c r="H4" s="2"/>
      <c r="I4" s="2"/>
      <c r="J4" s="3"/>
      <c r="K4" s="2"/>
      <c r="L4" s="2"/>
      <c r="M4" s="2"/>
      <c r="N4" s="2"/>
      <c r="O4" s="2"/>
      <c r="P4" s="2"/>
      <c r="Q4" s="2"/>
      <c r="R4" s="2"/>
      <c r="S4" s="2"/>
      <c r="T4" s="2"/>
      <c r="U4" s="2"/>
      <c r="V4" s="2"/>
      <c r="W4" s="2"/>
      <c r="X4" s="2"/>
      <c r="Y4" s="2"/>
      <c r="Z4" s="2"/>
      <c r="AA4" s="2"/>
      <c r="AB4" s="2"/>
      <c r="AC4" s="2"/>
      <c r="AD4" s="2"/>
    </row>
    <row r="5" spans="1:36" ht="13.5" customHeight="1" thickBot="1">
      <c r="A5" s="788"/>
      <c r="B5" s="788"/>
      <c r="C5" s="788"/>
      <c r="D5" s="788"/>
      <c r="E5" s="788"/>
      <c r="F5" s="788"/>
      <c r="G5" s="788"/>
      <c r="H5" s="788"/>
      <c r="I5" s="788"/>
      <c r="J5" s="788"/>
      <c r="K5" s="788"/>
      <c r="L5" s="788"/>
      <c r="M5" s="788"/>
      <c r="N5" s="788"/>
      <c r="O5" s="788"/>
      <c r="P5" s="788"/>
      <c r="Q5" s="788"/>
      <c r="R5" s="788"/>
      <c r="S5" s="788"/>
      <c r="T5" s="788"/>
      <c r="U5" s="788"/>
      <c r="V5" s="788"/>
      <c r="W5" s="788"/>
      <c r="X5" s="788"/>
      <c r="Y5" s="788"/>
      <c r="Z5" s="788"/>
      <c r="AA5" s="788"/>
      <c r="AB5" s="788"/>
      <c r="AC5" s="788"/>
      <c r="AD5" s="788"/>
      <c r="AE5" s="1" t="s">
        <v>209</v>
      </c>
      <c r="AF5" s="236"/>
      <c r="AG5" s="236"/>
      <c r="AH5" s="236"/>
      <c r="AI5" s="236"/>
      <c r="AJ5" s="236"/>
    </row>
    <row r="6" spans="1:36" s="4" customFormat="1" ht="19.5" customHeight="1">
      <c r="A6" s="797" t="s">
        <v>1</v>
      </c>
      <c r="B6" s="798"/>
      <c r="C6" s="798"/>
      <c r="D6" s="798"/>
      <c r="E6" s="798"/>
      <c r="F6" s="799"/>
      <c r="G6" s="700">
        <v>18</v>
      </c>
      <c r="H6" s="701"/>
      <c r="I6" s="701"/>
      <c r="J6" s="701"/>
      <c r="K6" s="701"/>
      <c r="L6" s="796"/>
      <c r="M6" s="700">
        <v>19</v>
      </c>
      <c r="N6" s="701"/>
      <c r="O6" s="701"/>
      <c r="P6" s="701"/>
      <c r="Q6" s="701"/>
      <c r="R6" s="796"/>
      <c r="S6" s="700">
        <v>20</v>
      </c>
      <c r="T6" s="701"/>
      <c r="U6" s="701"/>
      <c r="V6" s="701"/>
      <c r="W6" s="701"/>
      <c r="X6" s="796"/>
      <c r="Y6" s="700">
        <v>21</v>
      </c>
      <c r="Z6" s="701"/>
      <c r="AA6" s="701"/>
      <c r="AB6" s="701"/>
      <c r="AC6" s="701"/>
      <c r="AD6" s="701"/>
      <c r="AE6" s="700">
        <v>22</v>
      </c>
      <c r="AF6" s="701"/>
      <c r="AG6" s="701"/>
      <c r="AH6" s="701"/>
      <c r="AI6" s="701"/>
      <c r="AJ6" s="693"/>
    </row>
    <row r="7" spans="1:36" s="4" customFormat="1" ht="19.5" customHeight="1">
      <c r="A7" s="275"/>
      <c r="B7" s="6"/>
      <c r="C7" s="6"/>
      <c r="D7" s="6"/>
      <c r="E7" s="6"/>
      <c r="F7" s="6"/>
      <c r="G7" s="694" t="s">
        <v>210</v>
      </c>
      <c r="H7" s="695"/>
      <c r="I7" s="696"/>
      <c r="J7" s="697" t="s">
        <v>211</v>
      </c>
      <c r="K7" s="698"/>
      <c r="L7" s="790"/>
      <c r="M7" s="694" t="s">
        <v>210</v>
      </c>
      <c r="N7" s="695"/>
      <c r="O7" s="696"/>
      <c r="P7" s="697" t="s">
        <v>211</v>
      </c>
      <c r="Q7" s="698"/>
      <c r="R7" s="790"/>
      <c r="S7" s="694" t="s">
        <v>210</v>
      </c>
      <c r="T7" s="695"/>
      <c r="U7" s="696"/>
      <c r="V7" s="697" t="s">
        <v>211</v>
      </c>
      <c r="W7" s="698"/>
      <c r="X7" s="790"/>
      <c r="Y7" s="694" t="s">
        <v>210</v>
      </c>
      <c r="Z7" s="695"/>
      <c r="AA7" s="696"/>
      <c r="AB7" s="697" t="s">
        <v>211</v>
      </c>
      <c r="AC7" s="698"/>
      <c r="AD7" s="698"/>
      <c r="AE7" s="694" t="s">
        <v>210</v>
      </c>
      <c r="AF7" s="695"/>
      <c r="AG7" s="696"/>
      <c r="AH7" s="697" t="s">
        <v>211</v>
      </c>
      <c r="AI7" s="698"/>
      <c r="AJ7" s="699"/>
    </row>
    <row r="8" spans="1:36" s="4" customFormat="1" ht="19.5" customHeight="1" thickBot="1">
      <c r="A8" s="800" t="s">
        <v>2</v>
      </c>
      <c r="B8" s="801"/>
      <c r="C8" s="801"/>
      <c r="D8" s="801"/>
      <c r="E8" s="801"/>
      <c r="F8" s="802"/>
      <c r="G8" s="688" t="s">
        <v>3</v>
      </c>
      <c r="H8" s="689"/>
      <c r="I8" s="690"/>
      <c r="J8" s="691" t="s">
        <v>3</v>
      </c>
      <c r="K8" s="692"/>
      <c r="L8" s="803"/>
      <c r="M8" s="688" t="s">
        <v>3</v>
      </c>
      <c r="N8" s="689"/>
      <c r="O8" s="690"/>
      <c r="P8" s="691" t="s">
        <v>3</v>
      </c>
      <c r="Q8" s="692"/>
      <c r="R8" s="803"/>
      <c r="S8" s="688" t="s">
        <v>3</v>
      </c>
      <c r="T8" s="689"/>
      <c r="U8" s="690"/>
      <c r="V8" s="691" t="s">
        <v>3</v>
      </c>
      <c r="W8" s="692"/>
      <c r="X8" s="803"/>
      <c r="Y8" s="688" t="s">
        <v>3</v>
      </c>
      <c r="Z8" s="689"/>
      <c r="AA8" s="690"/>
      <c r="AB8" s="691" t="s">
        <v>3</v>
      </c>
      <c r="AC8" s="692"/>
      <c r="AD8" s="692"/>
      <c r="AE8" s="688" t="s">
        <v>3</v>
      </c>
      <c r="AF8" s="689"/>
      <c r="AG8" s="690"/>
      <c r="AH8" s="691" t="s">
        <v>3</v>
      </c>
      <c r="AI8" s="692"/>
      <c r="AJ8" s="687"/>
    </row>
    <row r="9" spans="1:36" s="4" customFormat="1" ht="21.75" customHeight="1" thickTop="1">
      <c r="A9" s="739" t="s">
        <v>4</v>
      </c>
      <c r="B9" s="740"/>
      <c r="C9" s="789"/>
      <c r="D9" s="791" t="s">
        <v>5</v>
      </c>
      <c r="E9" s="792"/>
      <c r="F9" s="793"/>
      <c r="G9" s="766">
        <v>95959</v>
      </c>
      <c r="H9" s="767"/>
      <c r="I9" s="768"/>
      <c r="J9" s="766">
        <v>231033</v>
      </c>
      <c r="K9" s="767"/>
      <c r="L9" s="768"/>
      <c r="M9" s="766">
        <v>97809</v>
      </c>
      <c r="N9" s="767"/>
      <c r="O9" s="768"/>
      <c r="P9" s="766">
        <v>233323</v>
      </c>
      <c r="Q9" s="767"/>
      <c r="R9" s="768"/>
      <c r="S9" s="766">
        <v>95319</v>
      </c>
      <c r="T9" s="767"/>
      <c r="U9" s="768"/>
      <c r="V9" s="766">
        <v>225902</v>
      </c>
      <c r="W9" s="767"/>
      <c r="X9" s="768"/>
      <c r="Y9" s="680">
        <f>12078436550/128902</f>
        <v>93702.4759119331</v>
      </c>
      <c r="Z9" s="680"/>
      <c r="AA9" s="680"/>
      <c r="AB9" s="680">
        <f>12078436550/54883</f>
        <v>220076.09915638724</v>
      </c>
      <c r="AC9" s="680"/>
      <c r="AD9" s="766"/>
      <c r="AE9" s="680">
        <f>11509822515/129678</f>
        <v>88756.94038310276</v>
      </c>
      <c r="AF9" s="680"/>
      <c r="AG9" s="680"/>
      <c r="AH9" s="680">
        <f>11509822515/55560</f>
        <v>207160.2324514039</v>
      </c>
      <c r="AI9" s="680"/>
      <c r="AJ9" s="681"/>
    </row>
    <row r="10" spans="1:36" s="4" customFormat="1" ht="21.75" customHeight="1">
      <c r="A10" s="785"/>
      <c r="B10" s="786"/>
      <c r="C10" s="787"/>
      <c r="D10" s="781" t="s">
        <v>6</v>
      </c>
      <c r="E10" s="782"/>
      <c r="F10" s="783"/>
      <c r="G10" s="715">
        <v>90226</v>
      </c>
      <c r="H10" s="716"/>
      <c r="I10" s="717"/>
      <c r="J10" s="715">
        <v>217230</v>
      </c>
      <c r="K10" s="716"/>
      <c r="L10" s="717"/>
      <c r="M10" s="715">
        <v>92027</v>
      </c>
      <c r="N10" s="716"/>
      <c r="O10" s="717"/>
      <c r="P10" s="715">
        <v>219530</v>
      </c>
      <c r="Q10" s="716"/>
      <c r="R10" s="717"/>
      <c r="S10" s="715">
        <v>89064</v>
      </c>
      <c r="T10" s="716"/>
      <c r="U10" s="717"/>
      <c r="V10" s="715">
        <v>211079</v>
      </c>
      <c r="W10" s="716"/>
      <c r="X10" s="717"/>
      <c r="Y10" s="682">
        <f>11254474139/128902</f>
        <v>87310.31433957581</v>
      </c>
      <c r="Z10" s="682"/>
      <c r="AA10" s="682"/>
      <c r="AB10" s="682">
        <f>11254474139/54883</f>
        <v>205063.02751307326</v>
      </c>
      <c r="AC10" s="682"/>
      <c r="AD10" s="715"/>
      <c r="AE10" s="715">
        <f>10639032709/129678</f>
        <v>82041.92468267556</v>
      </c>
      <c r="AF10" s="716"/>
      <c r="AG10" s="717"/>
      <c r="AH10" s="715">
        <f>10639032709/55560</f>
        <v>191487.26978041756</v>
      </c>
      <c r="AI10" s="716"/>
      <c r="AJ10" s="718"/>
    </row>
    <row r="11" spans="1:36" s="4" customFormat="1" ht="21.75" customHeight="1">
      <c r="A11" s="730" t="s">
        <v>7</v>
      </c>
      <c r="B11" s="731"/>
      <c r="C11" s="784"/>
      <c r="D11" s="694" t="s">
        <v>5</v>
      </c>
      <c r="E11" s="695"/>
      <c r="F11" s="696"/>
      <c r="G11" s="719">
        <v>71824</v>
      </c>
      <c r="H11" s="704"/>
      <c r="I11" s="705"/>
      <c r="J11" s="719">
        <v>172924</v>
      </c>
      <c r="K11" s="704"/>
      <c r="L11" s="705"/>
      <c r="M11" s="719">
        <v>71592</v>
      </c>
      <c r="N11" s="704"/>
      <c r="O11" s="705"/>
      <c r="P11" s="719">
        <v>170782</v>
      </c>
      <c r="Q11" s="704"/>
      <c r="R11" s="705"/>
      <c r="S11" s="719">
        <v>72694</v>
      </c>
      <c r="T11" s="704"/>
      <c r="U11" s="705"/>
      <c r="V11" s="719">
        <v>172283</v>
      </c>
      <c r="W11" s="704"/>
      <c r="X11" s="705"/>
      <c r="Y11" s="684">
        <f>9327889458/128902</f>
        <v>72364.19495430637</v>
      </c>
      <c r="Z11" s="684"/>
      <c r="AA11" s="684"/>
      <c r="AB11" s="684">
        <f>9327889458/54883</f>
        <v>169959.5404405736</v>
      </c>
      <c r="AC11" s="684"/>
      <c r="AD11" s="719"/>
      <c r="AE11" s="719">
        <f>9643416012/129678</f>
        <v>74364.31786424837</v>
      </c>
      <c r="AF11" s="704"/>
      <c r="AG11" s="705"/>
      <c r="AH11" s="719">
        <f>9643416012/55560</f>
        <v>173567.60280777537</v>
      </c>
      <c r="AI11" s="704"/>
      <c r="AJ11" s="703"/>
    </row>
    <row r="12" spans="1:36" s="4" customFormat="1" ht="21.75" customHeight="1">
      <c r="A12" s="785" t="s">
        <v>8</v>
      </c>
      <c r="B12" s="786"/>
      <c r="C12" s="787"/>
      <c r="D12" s="781" t="s">
        <v>6</v>
      </c>
      <c r="E12" s="782"/>
      <c r="F12" s="783"/>
      <c r="G12" s="715">
        <v>65865</v>
      </c>
      <c r="H12" s="716"/>
      <c r="I12" s="717"/>
      <c r="J12" s="715">
        <v>158577</v>
      </c>
      <c r="K12" s="716"/>
      <c r="L12" s="717"/>
      <c r="M12" s="715">
        <v>65949</v>
      </c>
      <c r="N12" s="716"/>
      <c r="O12" s="717"/>
      <c r="P12" s="715">
        <v>157321</v>
      </c>
      <c r="Q12" s="716"/>
      <c r="R12" s="717"/>
      <c r="S12" s="715">
        <v>66653</v>
      </c>
      <c r="T12" s="716"/>
      <c r="U12" s="717"/>
      <c r="V12" s="715">
        <v>157966</v>
      </c>
      <c r="W12" s="716"/>
      <c r="X12" s="717"/>
      <c r="Y12" s="682">
        <f>8488720466/128902</f>
        <v>65854.06328838963</v>
      </c>
      <c r="Z12" s="682"/>
      <c r="AA12" s="682"/>
      <c r="AB12" s="682">
        <f>8488720466/54883</f>
        <v>154669.39609715212</v>
      </c>
      <c r="AC12" s="682"/>
      <c r="AD12" s="715"/>
      <c r="AE12" s="715">
        <f>8708302855/129678</f>
        <v>67153.27854377766</v>
      </c>
      <c r="AF12" s="716"/>
      <c r="AG12" s="717"/>
      <c r="AH12" s="715">
        <f>8708302855/55560</f>
        <v>156736.91243700503</v>
      </c>
      <c r="AI12" s="716"/>
      <c r="AJ12" s="718"/>
    </row>
    <row r="13" spans="1:36" s="4" customFormat="1" ht="21.75" customHeight="1">
      <c r="A13" s="730" t="s">
        <v>9</v>
      </c>
      <c r="B13" s="731"/>
      <c r="C13" s="784"/>
      <c r="D13" s="694" t="s">
        <v>5</v>
      </c>
      <c r="E13" s="695"/>
      <c r="F13" s="696"/>
      <c r="G13" s="719">
        <v>5115</v>
      </c>
      <c r="H13" s="704"/>
      <c r="I13" s="705"/>
      <c r="J13" s="719">
        <v>12316</v>
      </c>
      <c r="K13" s="704"/>
      <c r="L13" s="705"/>
      <c r="M13" s="719">
        <v>5081</v>
      </c>
      <c r="N13" s="704"/>
      <c r="O13" s="705"/>
      <c r="P13" s="719">
        <v>12121</v>
      </c>
      <c r="Q13" s="704"/>
      <c r="R13" s="705"/>
      <c r="S13" s="719">
        <v>4664</v>
      </c>
      <c r="T13" s="704"/>
      <c r="U13" s="705"/>
      <c r="V13" s="719">
        <v>11053</v>
      </c>
      <c r="W13" s="704"/>
      <c r="X13" s="705"/>
      <c r="Y13" s="684">
        <f>573975951/128902</f>
        <v>4452.808730663605</v>
      </c>
      <c r="Z13" s="684"/>
      <c r="AA13" s="684"/>
      <c r="AB13" s="684">
        <f>573975951/54883</f>
        <v>10458.173769655448</v>
      </c>
      <c r="AC13" s="684"/>
      <c r="AD13" s="719"/>
      <c r="AE13" s="719">
        <f>740485234/129678</f>
        <v>5710.183947932572</v>
      </c>
      <c r="AF13" s="704"/>
      <c r="AG13" s="705"/>
      <c r="AH13" s="719">
        <f>740485234/55560</f>
        <v>13327.667998560115</v>
      </c>
      <c r="AI13" s="704"/>
      <c r="AJ13" s="703"/>
    </row>
    <row r="14" spans="1:36" s="4" customFormat="1" ht="21.75" customHeight="1">
      <c r="A14" s="785" t="s">
        <v>10</v>
      </c>
      <c r="B14" s="786"/>
      <c r="C14" s="787"/>
      <c r="D14" s="781" t="s">
        <v>6</v>
      </c>
      <c r="E14" s="782"/>
      <c r="F14" s="783"/>
      <c r="G14" s="715">
        <v>5115</v>
      </c>
      <c r="H14" s="716"/>
      <c r="I14" s="717"/>
      <c r="J14" s="715">
        <v>12316</v>
      </c>
      <c r="K14" s="716"/>
      <c r="L14" s="717"/>
      <c r="M14" s="715">
        <v>5081</v>
      </c>
      <c r="N14" s="716"/>
      <c r="O14" s="717"/>
      <c r="P14" s="715">
        <v>12121</v>
      </c>
      <c r="Q14" s="716"/>
      <c r="R14" s="717"/>
      <c r="S14" s="715">
        <v>4664</v>
      </c>
      <c r="T14" s="716"/>
      <c r="U14" s="717"/>
      <c r="V14" s="715">
        <v>11053</v>
      </c>
      <c r="W14" s="716"/>
      <c r="X14" s="717"/>
      <c r="Y14" s="682">
        <f>573975951/128902</f>
        <v>4452.808730663605</v>
      </c>
      <c r="Z14" s="682"/>
      <c r="AA14" s="682"/>
      <c r="AB14" s="682">
        <f>573975951/54883</f>
        <v>10458.173769655448</v>
      </c>
      <c r="AC14" s="682"/>
      <c r="AD14" s="715"/>
      <c r="AE14" s="715">
        <f>+AE13</f>
        <v>5710.183947932572</v>
      </c>
      <c r="AF14" s="716"/>
      <c r="AG14" s="717"/>
      <c r="AH14" s="715">
        <f>+AH13</f>
        <v>13327.667998560115</v>
      </c>
      <c r="AI14" s="716"/>
      <c r="AJ14" s="718"/>
    </row>
    <row r="15" spans="1:36" s="4" customFormat="1" ht="21.75" customHeight="1">
      <c r="A15" s="730" t="s">
        <v>11</v>
      </c>
      <c r="B15" s="731"/>
      <c r="C15" s="784"/>
      <c r="D15" s="694" t="s">
        <v>5</v>
      </c>
      <c r="E15" s="695"/>
      <c r="F15" s="696"/>
      <c r="G15" s="719">
        <v>17530</v>
      </c>
      <c r="H15" s="704"/>
      <c r="I15" s="705"/>
      <c r="J15" s="719">
        <v>42206</v>
      </c>
      <c r="K15" s="704"/>
      <c r="L15" s="705"/>
      <c r="M15" s="719">
        <v>17408</v>
      </c>
      <c r="N15" s="704"/>
      <c r="O15" s="705"/>
      <c r="P15" s="719">
        <v>41528</v>
      </c>
      <c r="Q15" s="704"/>
      <c r="R15" s="705"/>
      <c r="S15" s="719">
        <v>17502</v>
      </c>
      <c r="T15" s="704"/>
      <c r="U15" s="705"/>
      <c r="V15" s="719">
        <v>41479</v>
      </c>
      <c r="W15" s="704"/>
      <c r="X15" s="705"/>
      <c r="Y15" s="684">
        <f>2252412143/128902</f>
        <v>17473.833943616082</v>
      </c>
      <c r="Z15" s="684"/>
      <c r="AA15" s="684"/>
      <c r="AB15" s="684">
        <f>2252412143/54883</f>
        <v>41040.25186305413</v>
      </c>
      <c r="AC15" s="684"/>
      <c r="AD15" s="719"/>
      <c r="AE15" s="719">
        <f>2307750073/129678</f>
        <v>17796.00296889218</v>
      </c>
      <c r="AF15" s="704"/>
      <c r="AG15" s="705"/>
      <c r="AH15" s="719">
        <f>2307750073/55560</f>
        <v>41536.17841972642</v>
      </c>
      <c r="AI15" s="704"/>
      <c r="AJ15" s="703"/>
    </row>
    <row r="16" spans="1:36" s="4" customFormat="1" ht="21.75" customHeight="1">
      <c r="A16" s="785" t="s">
        <v>12</v>
      </c>
      <c r="B16" s="786"/>
      <c r="C16" s="787"/>
      <c r="D16" s="781" t="s">
        <v>6</v>
      </c>
      <c r="E16" s="782"/>
      <c r="F16" s="783"/>
      <c r="G16" s="715">
        <v>15996</v>
      </c>
      <c r="H16" s="716"/>
      <c r="I16" s="717"/>
      <c r="J16" s="715">
        <v>38511</v>
      </c>
      <c r="K16" s="716"/>
      <c r="L16" s="717"/>
      <c r="M16" s="715">
        <v>15980</v>
      </c>
      <c r="N16" s="716"/>
      <c r="O16" s="717"/>
      <c r="P16" s="715">
        <v>38121</v>
      </c>
      <c r="Q16" s="716"/>
      <c r="R16" s="717"/>
      <c r="S16" s="715">
        <v>16038</v>
      </c>
      <c r="T16" s="716"/>
      <c r="U16" s="717"/>
      <c r="V16" s="715">
        <v>38009</v>
      </c>
      <c r="W16" s="716"/>
      <c r="X16" s="717"/>
      <c r="Y16" s="682">
        <f>2049006739/128902</f>
        <v>15895.849086903228</v>
      </c>
      <c r="Z16" s="682"/>
      <c r="AA16" s="682"/>
      <c r="AB16" s="682">
        <f>2049006739/54883</f>
        <v>37334.08776852577</v>
      </c>
      <c r="AC16" s="682"/>
      <c r="AD16" s="715"/>
      <c r="AE16" s="715">
        <f>2081079472/129678</f>
        <v>16048.053424636408</v>
      </c>
      <c r="AF16" s="716"/>
      <c r="AG16" s="717"/>
      <c r="AH16" s="715">
        <f>2081079472/55560</f>
        <v>37456.433981281494</v>
      </c>
      <c r="AI16" s="716"/>
      <c r="AJ16" s="718"/>
    </row>
    <row r="17" spans="1:36" s="4" customFormat="1" ht="21.75" customHeight="1">
      <c r="A17" s="730" t="s">
        <v>13</v>
      </c>
      <c r="B17" s="731"/>
      <c r="C17" s="784"/>
      <c r="D17" s="694" t="s">
        <v>5</v>
      </c>
      <c r="E17" s="695"/>
      <c r="F17" s="696"/>
      <c r="G17" s="719">
        <v>191213</v>
      </c>
      <c r="H17" s="704"/>
      <c r="I17" s="705"/>
      <c r="J17" s="719">
        <v>460368</v>
      </c>
      <c r="K17" s="704"/>
      <c r="L17" s="705"/>
      <c r="M17" s="719">
        <v>192695</v>
      </c>
      <c r="N17" s="704"/>
      <c r="O17" s="705"/>
      <c r="P17" s="719">
        <v>459672</v>
      </c>
      <c r="Q17" s="704"/>
      <c r="R17" s="705"/>
      <c r="S17" s="719">
        <v>190995</v>
      </c>
      <c r="T17" s="704"/>
      <c r="U17" s="705"/>
      <c r="V17" s="719">
        <v>452652</v>
      </c>
      <c r="W17" s="704"/>
      <c r="X17" s="705"/>
      <c r="Y17" s="684">
        <f>24338695145/128902</f>
        <v>188815.49661758545</v>
      </c>
      <c r="Z17" s="684"/>
      <c r="AA17" s="684"/>
      <c r="AB17" s="684">
        <f>24338695145/54883</f>
        <v>443465.1011242097</v>
      </c>
      <c r="AC17" s="684"/>
      <c r="AD17" s="719"/>
      <c r="AE17" s="719">
        <f>24308930557/129678</f>
        <v>187456.08782522863</v>
      </c>
      <c r="AF17" s="704"/>
      <c r="AG17" s="705"/>
      <c r="AH17" s="719">
        <f>24308930557/55560</f>
        <v>437525.7479661627</v>
      </c>
      <c r="AI17" s="704"/>
      <c r="AJ17" s="703"/>
    </row>
    <row r="18" spans="1:36" s="4" customFormat="1" ht="21.75" customHeight="1" thickBot="1">
      <c r="A18" s="794" t="s">
        <v>14</v>
      </c>
      <c r="B18" s="706"/>
      <c r="C18" s="795"/>
      <c r="D18" s="808" t="s">
        <v>6</v>
      </c>
      <c r="E18" s="809"/>
      <c r="F18" s="810"/>
      <c r="G18" s="712">
        <v>177867</v>
      </c>
      <c r="H18" s="713"/>
      <c r="I18" s="702"/>
      <c r="J18" s="712">
        <v>428236</v>
      </c>
      <c r="K18" s="713"/>
      <c r="L18" s="702"/>
      <c r="M18" s="712">
        <v>179724</v>
      </c>
      <c r="N18" s="713"/>
      <c r="O18" s="702"/>
      <c r="P18" s="712">
        <v>428730</v>
      </c>
      <c r="Q18" s="713"/>
      <c r="R18" s="702"/>
      <c r="S18" s="712">
        <v>177121</v>
      </c>
      <c r="T18" s="713"/>
      <c r="U18" s="702"/>
      <c r="V18" s="712">
        <v>419771</v>
      </c>
      <c r="W18" s="713"/>
      <c r="X18" s="702"/>
      <c r="Y18" s="683">
        <f>22457827115/128902</f>
        <v>174224.03930893238</v>
      </c>
      <c r="Z18" s="683"/>
      <c r="AA18" s="683"/>
      <c r="AB18" s="683">
        <f>22457827115/54883</f>
        <v>409194.59787183645</v>
      </c>
      <c r="AC18" s="683"/>
      <c r="AD18" s="712"/>
      <c r="AE18" s="712">
        <f>22262150730/129678</f>
        <v>171672.5329662703</v>
      </c>
      <c r="AF18" s="713"/>
      <c r="AG18" s="702"/>
      <c r="AH18" s="712">
        <f>22262150730/55560</f>
        <v>400686.6582073434</v>
      </c>
      <c r="AI18" s="713"/>
      <c r="AJ18" s="714"/>
    </row>
    <row r="19" spans="1:30" ht="13.5" customHeight="1">
      <c r="A19" s="722" t="s">
        <v>169</v>
      </c>
      <c r="B19" s="722"/>
      <c r="C19" s="722"/>
      <c r="D19" s="722"/>
      <c r="E19" s="722"/>
      <c r="F19" s="722"/>
      <c r="G19" s="722"/>
      <c r="H19" s="722"/>
      <c r="I19" s="722"/>
      <c r="J19" s="722"/>
      <c r="K19" s="722"/>
      <c r="L19" s="722"/>
      <c r="M19" s="722"/>
      <c r="N19" s="722"/>
      <c r="O19" s="722"/>
      <c r="P19" s="722"/>
      <c r="Q19" s="722"/>
      <c r="R19" s="722"/>
      <c r="S19" s="722"/>
      <c r="T19" s="722"/>
      <c r="U19" s="722"/>
      <c r="V19" s="722"/>
      <c r="W19" s="722"/>
      <c r="X19" s="722"/>
      <c r="Y19" s="722"/>
      <c r="Z19" s="722"/>
      <c r="AA19" s="722"/>
      <c r="AB19" s="722"/>
      <c r="AC19" s="722"/>
      <c r="AD19" s="722"/>
    </row>
    <row r="20" spans="1:30" ht="12" customHeight="1">
      <c r="A20" s="723" t="s">
        <v>184</v>
      </c>
      <c r="B20" s="723"/>
      <c r="C20" s="723"/>
      <c r="D20" s="723"/>
      <c r="E20" s="723"/>
      <c r="F20" s="723"/>
      <c r="G20" s="723"/>
      <c r="H20" s="723"/>
      <c r="I20" s="723"/>
      <c r="J20" s="723"/>
      <c r="K20" s="723"/>
      <c r="L20" s="723"/>
      <c r="M20" s="723"/>
      <c r="N20" s="723"/>
      <c r="O20" s="723"/>
      <c r="P20" s="723"/>
      <c r="Q20" s="723"/>
      <c r="R20" s="723"/>
      <c r="S20" s="723"/>
      <c r="T20" s="723"/>
      <c r="U20" s="723"/>
      <c r="V20" s="723"/>
      <c r="W20" s="723"/>
      <c r="X20" s="723"/>
      <c r="Y20" s="723"/>
      <c r="Z20" s="723"/>
      <c r="AA20" s="2"/>
      <c r="AB20" s="2"/>
      <c r="AC20" s="2"/>
      <c r="AD20" s="2"/>
    </row>
    <row r="21" spans="1:30" ht="12" customHeight="1">
      <c r="A21" s="723" t="s">
        <v>183</v>
      </c>
      <c r="B21" s="723"/>
      <c r="C21" s="723"/>
      <c r="D21" s="723"/>
      <c r="E21" s="723"/>
      <c r="F21" s="723"/>
      <c r="G21" s="723"/>
      <c r="H21" s="723"/>
      <c r="I21" s="723"/>
      <c r="J21" s="723"/>
      <c r="K21" s="723"/>
      <c r="L21" s="723"/>
      <c r="M21" s="723"/>
      <c r="N21" s="723"/>
      <c r="O21" s="723"/>
      <c r="P21" s="723"/>
      <c r="Q21" s="723"/>
      <c r="R21" s="723"/>
      <c r="S21" s="723"/>
      <c r="T21" s="723"/>
      <c r="U21" s="723"/>
      <c r="V21" s="723"/>
      <c r="W21" s="723"/>
      <c r="X21" s="723"/>
      <c r="Y21" s="723"/>
      <c r="Z21" s="723"/>
      <c r="AA21" s="2"/>
      <c r="AB21" s="2"/>
      <c r="AC21" s="2"/>
      <c r="AD21" s="2"/>
    </row>
    <row r="22" spans="1:30" ht="12" customHeight="1">
      <c r="A22" s="723" t="s">
        <v>185</v>
      </c>
      <c r="B22" s="723"/>
      <c r="C22" s="723"/>
      <c r="D22" s="723"/>
      <c r="E22" s="723"/>
      <c r="F22" s="723"/>
      <c r="G22" s="723"/>
      <c r="H22" s="723"/>
      <c r="I22" s="723"/>
      <c r="J22" s="723"/>
      <c r="K22" s="723"/>
      <c r="L22" s="723"/>
      <c r="M22" s="723"/>
      <c r="N22" s="723"/>
      <c r="O22" s="723"/>
      <c r="P22" s="723"/>
      <c r="Q22" s="723"/>
      <c r="R22" s="723"/>
      <c r="S22" s="723"/>
      <c r="T22" s="723"/>
      <c r="U22" s="723"/>
      <c r="V22" s="723"/>
      <c r="W22" s="723"/>
      <c r="X22" s="723"/>
      <c r="Y22" s="723"/>
      <c r="Z22" s="723"/>
      <c r="AA22" s="2"/>
      <c r="AB22" s="2"/>
      <c r="AC22" s="2"/>
      <c r="AD22" s="2"/>
    </row>
    <row r="23" spans="1:30" ht="12" customHeight="1">
      <c r="A23" s="235"/>
      <c r="B23" s="235"/>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
      <c r="AB23" s="2"/>
      <c r="AC23" s="2"/>
      <c r="AD23" s="2"/>
    </row>
    <row r="24" spans="1:30" ht="12" customHeight="1">
      <c r="A24" s="235"/>
      <c r="B24" s="235"/>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
      <c r="AB24" s="2"/>
      <c r="AC24" s="2"/>
      <c r="AD24" s="2"/>
    </row>
    <row r="25" spans="1:30" ht="12" customHeight="1">
      <c r="A25" s="235"/>
      <c r="B25" s="235"/>
      <c r="C25" s="235"/>
      <c r="D25" s="235"/>
      <c r="E25" s="235"/>
      <c r="F25" s="235"/>
      <c r="G25" s="235"/>
      <c r="H25" s="235"/>
      <c r="I25" s="235"/>
      <c r="J25" s="235"/>
      <c r="K25" s="235"/>
      <c r="L25" s="235"/>
      <c r="M25" s="235"/>
      <c r="N25" s="235"/>
      <c r="O25" s="235"/>
      <c r="P25" s="235"/>
      <c r="Q25" s="235"/>
      <c r="R25" s="235"/>
      <c r="S25" s="235"/>
      <c r="T25" s="235"/>
      <c r="U25" s="235"/>
      <c r="V25" s="235"/>
      <c r="W25" s="235"/>
      <c r="X25" s="235"/>
      <c r="Y25" s="235"/>
      <c r="Z25" s="235"/>
      <c r="AA25" s="2"/>
      <c r="AB25" s="2"/>
      <c r="AC25" s="2"/>
      <c r="AD25" s="2"/>
    </row>
    <row r="26" spans="1:30" s="4" customFormat="1" ht="11.25" customHeight="1">
      <c r="A26" s="5"/>
      <c r="B26" s="7"/>
      <c r="C26" s="5"/>
      <c r="D26" s="6"/>
      <c r="E26" s="5"/>
      <c r="F26" s="5"/>
      <c r="G26" s="6"/>
      <c r="H26" s="5"/>
      <c r="I26" s="5"/>
      <c r="J26" s="6"/>
      <c r="K26" s="5"/>
      <c r="L26" s="5"/>
      <c r="M26" s="5"/>
      <c r="N26" s="5"/>
      <c r="O26" s="5"/>
      <c r="P26" s="5"/>
      <c r="Q26" s="5"/>
      <c r="R26" s="5"/>
      <c r="S26" s="5"/>
      <c r="T26" s="5"/>
      <c r="U26" s="5"/>
      <c r="V26" s="5"/>
      <c r="W26" s="5"/>
      <c r="X26" s="5"/>
      <c r="Y26" s="5"/>
      <c r="Z26" s="5"/>
      <c r="AA26" s="5"/>
      <c r="AB26" s="5"/>
      <c r="AC26" s="5"/>
      <c r="AD26" s="5"/>
    </row>
    <row r="27" spans="1:30" ht="19.5" customHeight="1">
      <c r="A27" s="484"/>
      <c r="B27" s="484"/>
      <c r="C27" s="484"/>
      <c r="D27" s="807" t="s">
        <v>232</v>
      </c>
      <c r="E27" s="807"/>
      <c r="F27" s="807"/>
      <c r="G27" s="807"/>
      <c r="H27" s="807"/>
      <c r="I27" s="807"/>
      <c r="J27" s="807"/>
      <c r="K27" s="807"/>
      <c r="L27" s="807"/>
      <c r="M27" s="807"/>
      <c r="N27" s="807"/>
      <c r="O27" s="807"/>
      <c r="P27" s="807"/>
      <c r="Q27" s="807"/>
      <c r="R27" s="807"/>
      <c r="S27" s="807"/>
      <c r="T27" s="807"/>
      <c r="U27" s="807"/>
      <c r="V27" s="807"/>
      <c r="W27" s="807"/>
      <c r="X27" s="807"/>
      <c r="Y27" s="807"/>
      <c r="Z27" s="807"/>
      <c r="AA27" s="807"/>
      <c r="AB27" s="807"/>
      <c r="AC27" s="807"/>
      <c r="AD27" s="807"/>
    </row>
    <row r="28" spans="1:30" ht="12.75">
      <c r="A28" s="2"/>
      <c r="B28" s="3"/>
      <c r="C28" s="2"/>
      <c r="D28" s="3"/>
      <c r="E28" s="2"/>
      <c r="F28" s="2"/>
      <c r="G28" s="3"/>
      <c r="H28" s="2"/>
      <c r="I28" s="2"/>
      <c r="J28" s="3"/>
      <c r="K28" s="2"/>
      <c r="L28" s="2"/>
      <c r="M28" s="2"/>
      <c r="N28" s="2"/>
      <c r="O28" s="2"/>
      <c r="P28" s="2"/>
      <c r="Q28" s="2"/>
      <c r="R28" s="2"/>
      <c r="S28" s="2"/>
      <c r="T28" s="2"/>
      <c r="U28" s="2"/>
      <c r="V28" s="2"/>
      <c r="W28" s="2"/>
      <c r="X28" s="2"/>
      <c r="Y28" s="2"/>
      <c r="Z28" s="2"/>
      <c r="AA28" s="2"/>
      <c r="AB28" s="2"/>
      <c r="AC28" s="2"/>
      <c r="AD28" s="2"/>
    </row>
    <row r="29" spans="1:30" ht="12" customHeight="1">
      <c r="A29" s="483"/>
      <c r="B29" s="483"/>
      <c r="C29" s="483"/>
      <c r="D29" s="811" t="s">
        <v>233</v>
      </c>
      <c r="E29" s="811"/>
      <c r="F29" s="811"/>
      <c r="G29" s="811"/>
      <c r="H29" s="811"/>
      <c r="I29" s="811"/>
      <c r="J29" s="811"/>
      <c r="K29" s="811"/>
      <c r="L29" s="811"/>
      <c r="M29" s="811"/>
      <c r="N29" s="811"/>
      <c r="O29" s="811"/>
      <c r="P29" s="811"/>
      <c r="Q29" s="811"/>
      <c r="R29" s="811"/>
      <c r="S29" s="811"/>
      <c r="T29" s="811"/>
      <c r="U29" s="811"/>
      <c r="V29" s="811"/>
      <c r="W29" s="811"/>
      <c r="X29" s="811"/>
      <c r="Y29" s="811"/>
      <c r="Z29" s="811"/>
      <c r="AA29" s="811"/>
      <c r="AB29" s="811"/>
      <c r="AC29" s="811"/>
      <c r="AD29" s="811"/>
    </row>
    <row r="30" spans="1:30" ht="12" customHeight="1">
      <c r="A30" s="483"/>
      <c r="B30" s="483"/>
      <c r="C30" s="483"/>
      <c r="D30" s="483"/>
      <c r="E30" s="483"/>
      <c r="F30" s="597"/>
      <c r="G30" s="597"/>
      <c r="H30" s="597"/>
      <c r="I30" s="597"/>
      <c r="J30" s="597"/>
      <c r="K30" s="597"/>
      <c r="L30" s="597"/>
      <c r="M30" s="597"/>
      <c r="N30" s="597"/>
      <c r="O30" s="597"/>
      <c r="P30" s="597"/>
      <c r="Q30" s="597"/>
      <c r="R30" s="597"/>
      <c r="S30" s="597"/>
      <c r="T30" s="597"/>
      <c r="U30" s="597"/>
      <c r="V30" s="597"/>
      <c r="W30" s="597"/>
      <c r="X30" s="597"/>
      <c r="Y30" s="597"/>
      <c r="Z30" s="597"/>
      <c r="AA30" s="597"/>
      <c r="AB30" s="597"/>
      <c r="AC30" s="597"/>
      <c r="AD30" s="597"/>
    </row>
    <row r="31" spans="1:30" ht="13.5" thickBot="1">
      <c r="A31" s="2"/>
      <c r="B31" s="3"/>
      <c r="C31" s="2"/>
      <c r="D31" s="3"/>
      <c r="E31" s="2"/>
      <c r="F31" s="2"/>
      <c r="G31" s="3"/>
      <c r="H31" s="2"/>
      <c r="I31" s="2"/>
      <c r="J31" s="3"/>
      <c r="K31" s="2"/>
      <c r="L31" s="2"/>
      <c r="M31" s="2"/>
      <c r="N31" s="2"/>
      <c r="O31" s="2"/>
      <c r="P31" s="2"/>
      <c r="Q31" s="2"/>
      <c r="R31" s="2"/>
      <c r="S31" s="2"/>
      <c r="T31" s="2"/>
      <c r="U31" s="2"/>
      <c r="V31" s="2"/>
      <c r="W31" s="2"/>
      <c r="X31" s="2"/>
      <c r="Y31" s="2"/>
      <c r="Z31" s="812" t="s">
        <v>292</v>
      </c>
      <c r="AA31" s="812"/>
      <c r="AB31" s="812"/>
      <c r="AC31" s="812"/>
      <c r="AD31" s="812"/>
    </row>
    <row r="32" spans="1:30" s="4" customFormat="1" ht="19.5" customHeight="1">
      <c r="A32" s="27"/>
      <c r="B32" s="27"/>
      <c r="C32" s="27"/>
      <c r="D32" s="598"/>
      <c r="E32" s="32"/>
      <c r="F32" s="669"/>
      <c r="G32" s="331"/>
      <c r="H32" s="761" t="s">
        <v>231</v>
      </c>
      <c r="I32" s="761"/>
      <c r="J32" s="805"/>
      <c r="K32" s="760">
        <v>19</v>
      </c>
      <c r="L32" s="761"/>
      <c r="M32" s="761"/>
      <c r="N32" s="761"/>
      <c r="O32" s="805"/>
      <c r="P32" s="760">
        <v>20</v>
      </c>
      <c r="Q32" s="761"/>
      <c r="R32" s="761"/>
      <c r="S32" s="761"/>
      <c r="T32" s="805"/>
      <c r="U32" s="760">
        <v>21</v>
      </c>
      <c r="V32" s="761"/>
      <c r="W32" s="761"/>
      <c r="X32" s="761"/>
      <c r="Y32" s="805"/>
      <c r="Z32" s="760">
        <v>22</v>
      </c>
      <c r="AA32" s="761"/>
      <c r="AB32" s="761"/>
      <c r="AC32" s="761"/>
      <c r="AD32" s="762"/>
    </row>
    <row r="33" spans="1:30" s="4" customFormat="1" ht="19.5" customHeight="1" thickBot="1">
      <c r="A33" s="596"/>
      <c r="B33" s="596"/>
      <c r="C33" s="596"/>
      <c r="D33" s="822" t="s">
        <v>186</v>
      </c>
      <c r="E33" s="823"/>
      <c r="F33" s="823"/>
      <c r="G33" s="823"/>
      <c r="H33" s="823"/>
      <c r="I33" s="823"/>
      <c r="J33" s="824"/>
      <c r="K33" s="763"/>
      <c r="L33" s="764"/>
      <c r="M33" s="764"/>
      <c r="N33" s="764"/>
      <c r="O33" s="806"/>
      <c r="P33" s="763"/>
      <c r="Q33" s="764"/>
      <c r="R33" s="764"/>
      <c r="S33" s="764"/>
      <c r="T33" s="806"/>
      <c r="U33" s="763"/>
      <c r="V33" s="764"/>
      <c r="W33" s="764"/>
      <c r="X33" s="764"/>
      <c r="Y33" s="806"/>
      <c r="Z33" s="763"/>
      <c r="AA33" s="764"/>
      <c r="AB33" s="764"/>
      <c r="AC33" s="764"/>
      <c r="AD33" s="765"/>
    </row>
    <row r="34" spans="1:30" s="4" customFormat="1" ht="18.75" customHeight="1" thickTop="1">
      <c r="A34" s="27"/>
      <c r="B34" s="27"/>
      <c r="C34" s="27"/>
      <c r="D34" s="825" t="s">
        <v>16</v>
      </c>
      <c r="E34" s="826"/>
      <c r="F34" s="826"/>
      <c r="G34" s="826"/>
      <c r="H34" s="826"/>
      <c r="I34" s="826"/>
      <c r="J34" s="827"/>
      <c r="K34" s="676">
        <v>1930</v>
      </c>
      <c r="L34" s="755"/>
      <c r="M34" s="755"/>
      <c r="N34" s="755"/>
      <c r="O34" s="756"/>
      <c r="P34" s="676">
        <v>1923</v>
      </c>
      <c r="Q34" s="673"/>
      <c r="R34" s="673"/>
      <c r="S34" s="673"/>
      <c r="T34" s="670"/>
      <c r="U34" s="676">
        <v>1926</v>
      </c>
      <c r="V34" s="677"/>
      <c r="W34" s="677"/>
      <c r="X34" s="677"/>
      <c r="Y34" s="780"/>
      <c r="Z34" s="676">
        <v>1865</v>
      </c>
      <c r="AA34" s="677"/>
      <c r="AB34" s="677"/>
      <c r="AC34" s="677"/>
      <c r="AD34" s="678"/>
    </row>
    <row r="35" spans="1:30" s="4" customFormat="1" ht="23.25" customHeight="1">
      <c r="A35" s="26"/>
      <c r="B35" s="26"/>
      <c r="C35" s="26"/>
      <c r="D35" s="828"/>
      <c r="E35" s="829"/>
      <c r="F35" s="829"/>
      <c r="G35" s="829"/>
      <c r="H35" s="829"/>
      <c r="I35" s="829"/>
      <c r="J35" s="830"/>
      <c r="K35" s="757"/>
      <c r="L35" s="758"/>
      <c r="M35" s="758"/>
      <c r="N35" s="758"/>
      <c r="O35" s="759"/>
      <c r="P35" s="679"/>
      <c r="Q35" s="671"/>
      <c r="R35" s="671"/>
      <c r="S35" s="671"/>
      <c r="T35" s="754"/>
      <c r="U35" s="679"/>
      <c r="V35" s="671"/>
      <c r="W35" s="671"/>
      <c r="X35" s="671"/>
      <c r="Y35" s="754"/>
      <c r="Z35" s="679"/>
      <c r="AA35" s="671"/>
      <c r="AB35" s="671"/>
      <c r="AC35" s="671"/>
      <c r="AD35" s="672"/>
    </row>
    <row r="36" spans="1:30" s="4" customFormat="1" ht="42.75" customHeight="1">
      <c r="A36" s="27"/>
      <c r="B36" s="27"/>
      <c r="C36" s="27"/>
      <c r="D36" s="831" t="s">
        <v>287</v>
      </c>
      <c r="E36" s="832"/>
      <c r="F36" s="832"/>
      <c r="G36" s="832"/>
      <c r="H36" s="832"/>
      <c r="I36" s="832"/>
      <c r="J36" s="833"/>
      <c r="K36" s="685">
        <v>14948</v>
      </c>
      <c r="L36" s="686"/>
      <c r="M36" s="686"/>
      <c r="N36" s="686"/>
      <c r="O36" s="674"/>
      <c r="P36" s="685">
        <v>14985</v>
      </c>
      <c r="Q36" s="686"/>
      <c r="R36" s="686"/>
      <c r="S36" s="686"/>
      <c r="T36" s="674"/>
      <c r="U36" s="685">
        <v>15361</v>
      </c>
      <c r="V36" s="686"/>
      <c r="W36" s="686"/>
      <c r="X36" s="686"/>
      <c r="Y36" s="674"/>
      <c r="Z36" s="685">
        <v>16078</v>
      </c>
      <c r="AA36" s="686"/>
      <c r="AB36" s="686"/>
      <c r="AC36" s="686"/>
      <c r="AD36" s="675"/>
    </row>
    <row r="37" spans="1:30" s="4" customFormat="1" ht="46.5" customHeight="1">
      <c r="A37" s="595"/>
      <c r="B37" s="595"/>
      <c r="C37" s="595"/>
      <c r="D37" s="774" t="s">
        <v>288</v>
      </c>
      <c r="E37" s="775"/>
      <c r="F37" s="775"/>
      <c r="G37" s="775"/>
      <c r="H37" s="775"/>
      <c r="I37" s="775"/>
      <c r="J37" s="776"/>
      <c r="K37" s="770">
        <v>14256</v>
      </c>
      <c r="L37" s="771"/>
      <c r="M37" s="771"/>
      <c r="N37" s="771"/>
      <c r="O37" s="772"/>
      <c r="P37" s="770">
        <v>14457</v>
      </c>
      <c r="Q37" s="771"/>
      <c r="R37" s="771"/>
      <c r="S37" s="771"/>
      <c r="T37" s="772"/>
      <c r="U37" s="770">
        <v>14566</v>
      </c>
      <c r="V37" s="771"/>
      <c r="W37" s="771"/>
      <c r="X37" s="771"/>
      <c r="Y37" s="772"/>
      <c r="Z37" s="770">
        <v>15085</v>
      </c>
      <c r="AA37" s="771"/>
      <c r="AB37" s="771"/>
      <c r="AC37" s="771"/>
      <c r="AD37" s="773"/>
    </row>
    <row r="38" spans="1:30" s="4" customFormat="1" ht="45.75" customHeight="1">
      <c r="A38" s="595"/>
      <c r="B38" s="595"/>
      <c r="C38" s="595"/>
      <c r="D38" s="774" t="s">
        <v>289</v>
      </c>
      <c r="E38" s="775"/>
      <c r="F38" s="775"/>
      <c r="G38" s="775"/>
      <c r="H38" s="775"/>
      <c r="I38" s="775"/>
      <c r="J38" s="776"/>
      <c r="K38" s="770">
        <v>8186</v>
      </c>
      <c r="L38" s="771"/>
      <c r="M38" s="771"/>
      <c r="N38" s="771"/>
      <c r="O38" s="772"/>
      <c r="P38" s="770">
        <v>8301</v>
      </c>
      <c r="Q38" s="771"/>
      <c r="R38" s="771"/>
      <c r="S38" s="771"/>
      <c r="T38" s="772"/>
      <c r="U38" s="770">
        <v>8409</v>
      </c>
      <c r="V38" s="771"/>
      <c r="W38" s="771"/>
      <c r="X38" s="771"/>
      <c r="Y38" s="772"/>
      <c r="Z38" s="770">
        <v>8126</v>
      </c>
      <c r="AA38" s="771"/>
      <c r="AB38" s="771"/>
      <c r="AC38" s="771"/>
      <c r="AD38" s="773"/>
    </row>
    <row r="39" spans="1:30" s="4" customFormat="1" ht="39" customHeight="1">
      <c r="A39" s="595"/>
      <c r="B39" s="595"/>
      <c r="C39" s="595"/>
      <c r="D39" s="774" t="s">
        <v>290</v>
      </c>
      <c r="E39" s="775"/>
      <c r="F39" s="775"/>
      <c r="G39" s="775"/>
      <c r="H39" s="775"/>
      <c r="I39" s="775"/>
      <c r="J39" s="776"/>
      <c r="K39" s="770">
        <v>4856</v>
      </c>
      <c r="L39" s="771"/>
      <c r="M39" s="771"/>
      <c r="N39" s="771"/>
      <c r="O39" s="772"/>
      <c r="P39" s="770">
        <v>4821</v>
      </c>
      <c r="Q39" s="771"/>
      <c r="R39" s="771"/>
      <c r="S39" s="771"/>
      <c r="T39" s="772"/>
      <c r="U39" s="770">
        <v>4856</v>
      </c>
      <c r="V39" s="771"/>
      <c r="W39" s="771"/>
      <c r="X39" s="771"/>
      <c r="Y39" s="772"/>
      <c r="Z39" s="770">
        <v>4794</v>
      </c>
      <c r="AA39" s="771"/>
      <c r="AB39" s="771"/>
      <c r="AC39" s="771"/>
      <c r="AD39" s="773"/>
    </row>
    <row r="40" spans="1:30" s="4" customFormat="1" ht="48.75" customHeight="1">
      <c r="A40" s="595"/>
      <c r="B40" s="595"/>
      <c r="C40" s="595"/>
      <c r="D40" s="774" t="s">
        <v>287</v>
      </c>
      <c r="E40" s="775"/>
      <c r="F40" s="775"/>
      <c r="G40" s="775"/>
      <c r="H40" s="775"/>
      <c r="I40" s="775"/>
      <c r="J40" s="776"/>
      <c r="K40" s="770">
        <v>4676</v>
      </c>
      <c r="L40" s="771"/>
      <c r="M40" s="771"/>
      <c r="N40" s="771"/>
      <c r="O40" s="772"/>
      <c r="P40" s="770">
        <v>4657</v>
      </c>
      <c r="Q40" s="771"/>
      <c r="R40" s="771"/>
      <c r="S40" s="771"/>
      <c r="T40" s="772"/>
      <c r="U40" s="770">
        <v>4491</v>
      </c>
      <c r="V40" s="771"/>
      <c r="W40" s="771"/>
      <c r="X40" s="771"/>
      <c r="Y40" s="772"/>
      <c r="Z40" s="770">
        <v>3947</v>
      </c>
      <c r="AA40" s="771"/>
      <c r="AB40" s="771"/>
      <c r="AC40" s="771"/>
      <c r="AD40" s="773"/>
    </row>
    <row r="41" spans="1:30" s="4" customFormat="1" ht="44.25" customHeight="1">
      <c r="A41" s="595"/>
      <c r="B41" s="595"/>
      <c r="C41" s="595"/>
      <c r="D41" s="774" t="s">
        <v>291</v>
      </c>
      <c r="E41" s="775"/>
      <c r="F41" s="775"/>
      <c r="G41" s="775"/>
      <c r="H41" s="775"/>
      <c r="I41" s="775"/>
      <c r="J41" s="776"/>
      <c r="K41" s="770">
        <v>4350</v>
      </c>
      <c r="L41" s="771"/>
      <c r="M41" s="771"/>
      <c r="N41" s="771"/>
      <c r="O41" s="772"/>
      <c r="P41" s="770">
        <v>4313</v>
      </c>
      <c r="Q41" s="771"/>
      <c r="R41" s="771"/>
      <c r="S41" s="771"/>
      <c r="T41" s="772"/>
      <c r="U41" s="770">
        <v>4029</v>
      </c>
      <c r="V41" s="771"/>
      <c r="W41" s="771"/>
      <c r="X41" s="771"/>
      <c r="Y41" s="772"/>
      <c r="Z41" s="770">
        <v>3586</v>
      </c>
      <c r="AA41" s="771"/>
      <c r="AB41" s="771"/>
      <c r="AC41" s="771"/>
      <c r="AD41" s="773"/>
    </row>
    <row r="42" spans="1:30" s="4" customFormat="1" ht="23.25" customHeight="1">
      <c r="A42" s="595"/>
      <c r="B42" s="595"/>
      <c r="C42" s="595"/>
      <c r="D42" s="813" t="s">
        <v>17</v>
      </c>
      <c r="E42" s="814"/>
      <c r="F42" s="814"/>
      <c r="G42" s="814"/>
      <c r="H42" s="814"/>
      <c r="I42" s="814"/>
      <c r="J42" s="815"/>
      <c r="K42" s="685">
        <v>2304</v>
      </c>
      <c r="L42" s="686"/>
      <c r="M42" s="686"/>
      <c r="N42" s="686"/>
      <c r="O42" s="674"/>
      <c r="P42" s="685">
        <v>2273</v>
      </c>
      <c r="Q42" s="686"/>
      <c r="R42" s="686"/>
      <c r="S42" s="686"/>
      <c r="T42" s="674"/>
      <c r="U42" s="685">
        <v>2255</v>
      </c>
      <c r="V42" s="686"/>
      <c r="W42" s="686"/>
      <c r="X42" s="686"/>
      <c r="Y42" s="674"/>
      <c r="Z42" s="685">
        <v>2046</v>
      </c>
      <c r="AA42" s="686"/>
      <c r="AB42" s="686"/>
      <c r="AC42" s="686"/>
      <c r="AD42" s="675"/>
    </row>
    <row r="43" spans="1:30" s="4" customFormat="1" ht="20.25" customHeight="1" thickBot="1">
      <c r="A43" s="595"/>
      <c r="B43" s="595"/>
      <c r="C43" s="595"/>
      <c r="D43" s="816"/>
      <c r="E43" s="817"/>
      <c r="F43" s="817"/>
      <c r="G43" s="817"/>
      <c r="H43" s="817"/>
      <c r="I43" s="817"/>
      <c r="J43" s="818"/>
      <c r="K43" s="777"/>
      <c r="L43" s="778"/>
      <c r="M43" s="778"/>
      <c r="N43" s="778"/>
      <c r="O43" s="779"/>
      <c r="P43" s="777"/>
      <c r="Q43" s="778"/>
      <c r="R43" s="778"/>
      <c r="S43" s="778"/>
      <c r="T43" s="779"/>
      <c r="U43" s="777"/>
      <c r="V43" s="778"/>
      <c r="W43" s="778"/>
      <c r="X43" s="778"/>
      <c r="Y43" s="779"/>
      <c r="Z43" s="777"/>
      <c r="AA43" s="778"/>
      <c r="AB43" s="778"/>
      <c r="AC43" s="778"/>
      <c r="AD43" s="804"/>
    </row>
    <row r="44" spans="1:47" s="4" customFormat="1" ht="22.5" customHeight="1" thickBot="1">
      <c r="A44" s="595"/>
      <c r="B44" s="595"/>
      <c r="C44" s="595"/>
      <c r="D44" s="819" t="s">
        <v>18</v>
      </c>
      <c r="E44" s="820"/>
      <c r="F44" s="820"/>
      <c r="G44" s="820"/>
      <c r="H44" s="820"/>
      <c r="I44" s="820"/>
      <c r="J44" s="821"/>
      <c r="K44" s="777">
        <v>55506</v>
      </c>
      <c r="L44" s="778"/>
      <c r="M44" s="778"/>
      <c r="N44" s="778"/>
      <c r="O44" s="779"/>
      <c r="P44" s="777">
        <v>55730</v>
      </c>
      <c r="Q44" s="778"/>
      <c r="R44" s="778"/>
      <c r="S44" s="778"/>
      <c r="T44" s="779"/>
      <c r="U44" s="777">
        <v>55893</v>
      </c>
      <c r="V44" s="778"/>
      <c r="W44" s="778"/>
      <c r="X44" s="778"/>
      <c r="Y44" s="779"/>
      <c r="Z44" s="777">
        <f>SUM(Z34:Z43)</f>
        <v>55527</v>
      </c>
      <c r="AA44" s="778"/>
      <c r="AB44" s="778"/>
      <c r="AC44" s="778"/>
      <c r="AD44" s="804"/>
      <c r="AP44" s="9"/>
      <c r="AQ44" s="9"/>
      <c r="AR44" s="9"/>
      <c r="AS44" s="9"/>
      <c r="AT44" s="9"/>
      <c r="AU44" s="9"/>
    </row>
    <row r="45" spans="1:30" ht="13.5" customHeight="1">
      <c r="A45" s="769" t="s">
        <v>293</v>
      </c>
      <c r="B45" s="769"/>
      <c r="C45" s="769"/>
      <c r="D45" s="769"/>
      <c r="E45" s="769"/>
      <c r="F45" s="769"/>
      <c r="G45" s="769"/>
      <c r="H45" s="769"/>
      <c r="I45" s="769"/>
      <c r="J45" s="769"/>
      <c r="K45" s="769"/>
      <c r="L45" s="769"/>
      <c r="M45" s="769"/>
      <c r="N45" s="769"/>
      <c r="O45" s="769"/>
      <c r="P45" s="769"/>
      <c r="Q45" s="769"/>
      <c r="R45" s="769"/>
      <c r="S45" s="769"/>
      <c r="T45" s="769"/>
      <c r="U45" s="769"/>
      <c r="V45" s="769"/>
      <c r="W45" s="769"/>
      <c r="X45" s="769"/>
      <c r="Y45" s="769"/>
      <c r="Z45" s="769"/>
      <c r="AA45" s="769"/>
      <c r="AB45" s="769"/>
      <c r="AC45" s="769"/>
      <c r="AD45" s="769"/>
    </row>
    <row r="46" spans="1:30" s="4" customFormat="1" ht="12" customHeight="1">
      <c r="A46" s="723"/>
      <c r="B46" s="723"/>
      <c r="C46" s="723"/>
      <c r="D46" s="723"/>
      <c r="E46" s="723"/>
      <c r="F46" s="723"/>
      <c r="G46" s="723"/>
      <c r="H46" s="723"/>
      <c r="I46" s="723"/>
      <c r="J46" s="723"/>
      <c r="K46" s="723"/>
      <c r="L46" s="723"/>
      <c r="M46" s="723"/>
      <c r="N46" s="723"/>
      <c r="O46" s="723"/>
      <c r="P46" s="723"/>
      <c r="Q46" s="723"/>
      <c r="R46" s="723"/>
      <c r="S46" s="723"/>
      <c r="T46" s="723"/>
      <c r="U46" s="723"/>
      <c r="V46" s="723"/>
      <c r="W46" s="723"/>
      <c r="X46" s="723"/>
      <c r="Y46" s="723"/>
      <c r="Z46" s="723"/>
      <c r="AA46" s="723"/>
      <c r="AB46" s="723"/>
      <c r="AC46" s="723"/>
      <c r="AD46" s="723"/>
    </row>
  </sheetData>
  <mergeCells count="208">
    <mergeCell ref="D41:J41"/>
    <mergeCell ref="D42:J43"/>
    <mergeCell ref="D44:J44"/>
    <mergeCell ref="D33:J33"/>
    <mergeCell ref="D34:J35"/>
    <mergeCell ref="D36:J36"/>
    <mergeCell ref="D37:J37"/>
    <mergeCell ref="A3:AJ3"/>
    <mergeCell ref="H32:J32"/>
    <mergeCell ref="S17:U17"/>
    <mergeCell ref="V17:X17"/>
    <mergeCell ref="S18:U18"/>
    <mergeCell ref="V18:X18"/>
    <mergeCell ref="K32:O33"/>
    <mergeCell ref="Z31:AD31"/>
    <mergeCell ref="D29:AD29"/>
    <mergeCell ref="P32:T33"/>
    <mergeCell ref="Z39:AD39"/>
    <mergeCell ref="P40:T40"/>
    <mergeCell ref="Z38:AD38"/>
    <mergeCell ref="P37:T37"/>
    <mergeCell ref="U37:Y37"/>
    <mergeCell ref="P36:T36"/>
    <mergeCell ref="Z37:AD37"/>
    <mergeCell ref="V16:X16"/>
    <mergeCell ref="U40:Y40"/>
    <mergeCell ref="U38:Y38"/>
    <mergeCell ref="P38:T38"/>
    <mergeCell ref="U32:Y33"/>
    <mergeCell ref="D27:AD27"/>
    <mergeCell ref="D16:F16"/>
    <mergeCell ref="D18:F18"/>
    <mergeCell ref="S10:U10"/>
    <mergeCell ref="V10:X10"/>
    <mergeCell ref="S11:U11"/>
    <mergeCell ref="V11:X11"/>
    <mergeCell ref="S6:X6"/>
    <mergeCell ref="P8:R8"/>
    <mergeCell ref="V8:X8"/>
    <mergeCell ref="S7:U7"/>
    <mergeCell ref="S8:U8"/>
    <mergeCell ref="Y6:AD6"/>
    <mergeCell ref="Y7:AA7"/>
    <mergeCell ref="AB7:AD7"/>
    <mergeCell ref="Y8:AA8"/>
    <mergeCell ref="AB8:AD8"/>
    <mergeCell ref="G18:I18"/>
    <mergeCell ref="J18:L18"/>
    <mergeCell ref="G8:I8"/>
    <mergeCell ref="G15:I15"/>
    <mergeCell ref="J15:L15"/>
    <mergeCell ref="J14:L14"/>
    <mergeCell ref="J12:L12"/>
    <mergeCell ref="G14:I14"/>
    <mergeCell ref="G13:I13"/>
    <mergeCell ref="J13:L13"/>
    <mergeCell ref="M15:O15"/>
    <mergeCell ref="M11:O11"/>
    <mergeCell ref="M14:O14"/>
    <mergeCell ref="P11:R11"/>
    <mergeCell ref="P12:R12"/>
    <mergeCell ref="P14:R14"/>
    <mergeCell ref="M12:O12"/>
    <mergeCell ref="M13:O13"/>
    <mergeCell ref="P13:R13"/>
    <mergeCell ref="Z44:AD44"/>
    <mergeCell ref="P41:T41"/>
    <mergeCell ref="U44:Y44"/>
    <mergeCell ref="P44:T44"/>
    <mergeCell ref="Z42:AD43"/>
    <mergeCell ref="U41:Y41"/>
    <mergeCell ref="Z41:AD41"/>
    <mergeCell ref="U42:Y43"/>
    <mergeCell ref="P42:T43"/>
    <mergeCell ref="G11:I11"/>
    <mergeCell ref="J11:L11"/>
    <mergeCell ref="G9:I9"/>
    <mergeCell ref="G10:I10"/>
    <mergeCell ref="P9:R9"/>
    <mergeCell ref="M9:O9"/>
    <mergeCell ref="P10:R10"/>
    <mergeCell ref="M10:O10"/>
    <mergeCell ref="G12:I12"/>
    <mergeCell ref="M6:R6"/>
    <mergeCell ref="G6:L6"/>
    <mergeCell ref="A6:F6"/>
    <mergeCell ref="A8:F8"/>
    <mergeCell ref="J8:L8"/>
    <mergeCell ref="M7:O7"/>
    <mergeCell ref="P7:R7"/>
    <mergeCell ref="M8:O8"/>
    <mergeCell ref="D11:F11"/>
    <mergeCell ref="D14:F14"/>
    <mergeCell ref="D17:F17"/>
    <mergeCell ref="A18:C18"/>
    <mergeCell ref="A15:C15"/>
    <mergeCell ref="A16:C16"/>
    <mergeCell ref="A17:C17"/>
    <mergeCell ref="A14:C14"/>
    <mergeCell ref="D15:F15"/>
    <mergeCell ref="A5:AD5"/>
    <mergeCell ref="A9:C10"/>
    <mergeCell ref="J9:L9"/>
    <mergeCell ref="J10:L10"/>
    <mergeCell ref="G7:I7"/>
    <mergeCell ref="J7:L7"/>
    <mergeCell ref="D9:F9"/>
    <mergeCell ref="D10:F10"/>
    <mergeCell ref="V7:X7"/>
    <mergeCell ref="S9:U9"/>
    <mergeCell ref="D12:F12"/>
    <mergeCell ref="A11:C11"/>
    <mergeCell ref="A12:C12"/>
    <mergeCell ref="A13:C13"/>
    <mergeCell ref="D13:F13"/>
    <mergeCell ref="K44:O44"/>
    <mergeCell ref="K38:O38"/>
    <mergeCell ref="K37:O37"/>
    <mergeCell ref="P15:R15"/>
    <mergeCell ref="P17:R17"/>
    <mergeCell ref="P39:T39"/>
    <mergeCell ref="K39:O39"/>
    <mergeCell ref="S15:U15"/>
    <mergeCell ref="S16:U16"/>
    <mergeCell ref="U34:Y35"/>
    <mergeCell ref="K41:O41"/>
    <mergeCell ref="K42:O43"/>
    <mergeCell ref="G16:I16"/>
    <mergeCell ref="M16:O16"/>
    <mergeCell ref="M17:O17"/>
    <mergeCell ref="D40:J40"/>
    <mergeCell ref="G17:I17"/>
    <mergeCell ref="J16:L16"/>
    <mergeCell ref="J17:L17"/>
    <mergeCell ref="K36:O36"/>
    <mergeCell ref="P16:R16"/>
    <mergeCell ref="A45:AD45"/>
    <mergeCell ref="A46:AD46"/>
    <mergeCell ref="A19:AD19"/>
    <mergeCell ref="A20:Z20"/>
    <mergeCell ref="U39:Y39"/>
    <mergeCell ref="Z40:AD40"/>
    <mergeCell ref="K40:O40"/>
    <mergeCell ref="D38:J38"/>
    <mergeCell ref="D39:J39"/>
    <mergeCell ref="V9:X9"/>
    <mergeCell ref="AB12:AD12"/>
    <mergeCell ref="S12:U12"/>
    <mergeCell ref="V12:X12"/>
    <mergeCell ref="AB9:AD9"/>
    <mergeCell ref="Y10:AA10"/>
    <mergeCell ref="AB10:AD10"/>
    <mergeCell ref="Y11:AA11"/>
    <mergeCell ref="AB11:AD11"/>
    <mergeCell ref="Y9:AA9"/>
    <mergeCell ref="S13:U13"/>
    <mergeCell ref="V13:X13"/>
    <mergeCell ref="AB13:AD13"/>
    <mergeCell ref="S14:U14"/>
    <mergeCell ref="V14:X14"/>
    <mergeCell ref="AB14:AD14"/>
    <mergeCell ref="Y15:AA15"/>
    <mergeCell ref="Y13:AA13"/>
    <mergeCell ref="Y14:AA14"/>
    <mergeCell ref="V15:X15"/>
    <mergeCell ref="U36:Y36"/>
    <mergeCell ref="Z36:AD36"/>
    <mergeCell ref="Y17:AA17"/>
    <mergeCell ref="AB17:AD17"/>
    <mergeCell ref="A21:Z21"/>
    <mergeCell ref="A22:Z22"/>
    <mergeCell ref="Z34:AD35"/>
    <mergeCell ref="P34:T35"/>
    <mergeCell ref="K34:O35"/>
    <mergeCell ref="Z32:AD33"/>
    <mergeCell ref="M18:O18"/>
    <mergeCell ref="P18:R18"/>
    <mergeCell ref="AE9:AG9"/>
    <mergeCell ref="AH9:AJ9"/>
    <mergeCell ref="Y12:AA12"/>
    <mergeCell ref="Y18:AA18"/>
    <mergeCell ref="AB18:AD18"/>
    <mergeCell ref="AB15:AD15"/>
    <mergeCell ref="Y16:AA16"/>
    <mergeCell ref="AB16:AD16"/>
    <mergeCell ref="AE6:AJ6"/>
    <mergeCell ref="AE7:AG7"/>
    <mergeCell ref="AH7:AJ7"/>
    <mergeCell ref="AE8:AG8"/>
    <mergeCell ref="AH8:AJ8"/>
    <mergeCell ref="AE10:AG10"/>
    <mergeCell ref="AH10:AJ10"/>
    <mergeCell ref="AE11:AG11"/>
    <mergeCell ref="AH11:AJ11"/>
    <mergeCell ref="AE12:AG12"/>
    <mergeCell ref="AH12:AJ12"/>
    <mergeCell ref="AE13:AG13"/>
    <mergeCell ref="AH13:AJ13"/>
    <mergeCell ref="AE14:AG14"/>
    <mergeCell ref="AH14:AJ14"/>
    <mergeCell ref="AE15:AG15"/>
    <mergeCell ref="AH15:AJ15"/>
    <mergeCell ref="AH18:AJ18"/>
    <mergeCell ref="AE16:AG16"/>
    <mergeCell ref="AH16:AJ16"/>
    <mergeCell ref="AE17:AG17"/>
    <mergeCell ref="AH17:AJ17"/>
    <mergeCell ref="AE18:AG18"/>
  </mergeCells>
  <printOptions horizontalCentered="1"/>
  <pageMargins left="1.299212598425197" right="0.35433070866141736" top="0.7874015748031497" bottom="0.7874015748031497" header="0.5118110236220472" footer="0.5118110236220472"/>
  <pageSetup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dimension ref="A1:J39"/>
  <sheetViews>
    <sheetView showGridLines="0" view="pageBreakPreview" zoomScaleSheetLayoutView="100" workbookViewId="0" topLeftCell="D20">
      <selection activeCell="A1" sqref="A1:Y1"/>
    </sheetView>
  </sheetViews>
  <sheetFormatPr defaultColWidth="9.00390625" defaultRowHeight="13.5"/>
  <cols>
    <col min="1" max="1" width="3.25390625" style="11" customWidth="1"/>
    <col min="2" max="2" width="0.74609375" style="17" customWidth="1"/>
    <col min="3" max="3" width="10.625" style="11" customWidth="1"/>
    <col min="4" max="4" width="0.74609375" style="17" customWidth="1"/>
    <col min="5" max="5" width="16.25390625" style="11" customWidth="1"/>
    <col min="6" max="6" width="19.875" style="11" customWidth="1"/>
    <col min="7" max="7" width="14.625" style="11" customWidth="1"/>
    <col min="8" max="8" width="16.50390625" style="11" customWidth="1"/>
    <col min="9" max="9" width="17.00390625" style="11" customWidth="1"/>
    <col min="10" max="10" width="14.625" style="17" customWidth="1"/>
    <col min="11" max="12" width="8.00390625" style="11" customWidth="1"/>
    <col min="13" max="13" width="5.375" style="11" customWidth="1"/>
    <col min="14" max="16384" width="8.00390625" style="11" customWidth="1"/>
  </cols>
  <sheetData>
    <row r="1" spans="1:10" ht="12" customHeight="1">
      <c r="A1" s="844" t="s">
        <v>221</v>
      </c>
      <c r="B1" s="844"/>
      <c r="C1" s="844"/>
      <c r="D1" s="844"/>
      <c r="E1" s="844"/>
      <c r="F1" s="844"/>
      <c r="G1" s="844"/>
      <c r="H1" s="844"/>
      <c r="I1" s="844"/>
      <c r="J1" s="844"/>
    </row>
    <row r="2" spans="1:10" ht="12" customHeight="1" thickBot="1">
      <c r="A2" s="13"/>
      <c r="B2" s="12"/>
      <c r="C2" s="13"/>
      <c r="D2" s="12"/>
      <c r="E2" s="13"/>
      <c r="F2" s="13"/>
      <c r="G2" s="13"/>
      <c r="H2" s="13"/>
      <c r="I2" s="13"/>
      <c r="J2" s="12"/>
    </row>
    <row r="3" spans="1:10" ht="19.5" customHeight="1">
      <c r="A3" s="848" t="s">
        <v>22</v>
      </c>
      <c r="B3" s="70"/>
      <c r="C3" s="34" t="s">
        <v>2</v>
      </c>
      <c r="D3" s="71"/>
      <c r="E3" s="850" t="s">
        <v>241</v>
      </c>
      <c r="F3" s="850" t="s">
        <v>242</v>
      </c>
      <c r="G3" s="518"/>
      <c r="H3" s="845" t="s">
        <v>45</v>
      </c>
      <c r="I3" s="846"/>
      <c r="J3" s="847"/>
    </row>
    <row r="4" spans="1:10" ht="19.5" customHeight="1">
      <c r="A4" s="849"/>
      <c r="B4" s="72"/>
      <c r="C4" s="12"/>
      <c r="D4" s="21"/>
      <c r="E4" s="851"/>
      <c r="F4" s="851"/>
      <c r="G4" s="519" t="s">
        <v>244</v>
      </c>
      <c r="H4" s="852" t="s">
        <v>245</v>
      </c>
      <c r="I4" s="854" t="s">
        <v>246</v>
      </c>
      <c r="J4" s="520" t="s">
        <v>244</v>
      </c>
    </row>
    <row r="5" spans="1:10" ht="19.5" customHeight="1" thickBot="1">
      <c r="A5" s="849"/>
      <c r="B5" s="72"/>
      <c r="C5" s="12" t="s">
        <v>54</v>
      </c>
      <c r="D5" s="21"/>
      <c r="E5" s="851"/>
      <c r="F5" s="851"/>
      <c r="G5" s="492" t="s">
        <v>243</v>
      </c>
      <c r="H5" s="853"/>
      <c r="I5" s="851"/>
      <c r="J5" s="539" t="s">
        <v>247</v>
      </c>
    </row>
    <row r="6" spans="1:10" ht="19.5" customHeight="1" thickTop="1">
      <c r="A6" s="838">
        <v>19</v>
      </c>
      <c r="B6" s="512"/>
      <c r="C6" s="513" t="s">
        <v>55</v>
      </c>
      <c r="D6" s="514"/>
      <c r="E6" s="521">
        <v>42341</v>
      </c>
      <c r="F6" s="522">
        <v>184548564</v>
      </c>
      <c r="G6" s="523">
        <v>7743676</v>
      </c>
      <c r="H6" s="515">
        <v>76.3</v>
      </c>
      <c r="I6" s="515">
        <v>74.1</v>
      </c>
      <c r="J6" s="516">
        <v>75.8</v>
      </c>
    </row>
    <row r="7" spans="1:10" ht="19.5" customHeight="1">
      <c r="A7" s="839"/>
      <c r="B7" s="291"/>
      <c r="C7" s="292" t="s">
        <v>105</v>
      </c>
      <c r="D7" s="293"/>
      <c r="E7" s="524">
        <v>2499</v>
      </c>
      <c r="F7" s="525">
        <v>11963508</v>
      </c>
      <c r="G7" s="526">
        <v>519193</v>
      </c>
      <c r="H7" s="294">
        <v>4.5</v>
      </c>
      <c r="I7" s="294">
        <v>4.8</v>
      </c>
      <c r="J7" s="295">
        <v>5.1</v>
      </c>
    </row>
    <row r="8" spans="1:10" ht="19.5" customHeight="1">
      <c r="A8" s="839"/>
      <c r="B8" s="291"/>
      <c r="C8" s="292" t="s">
        <v>56</v>
      </c>
      <c r="D8" s="293"/>
      <c r="E8" s="527">
        <v>3</v>
      </c>
      <c r="F8" s="525">
        <v>10118</v>
      </c>
      <c r="G8" s="528">
        <v>346</v>
      </c>
      <c r="H8" s="294">
        <v>0</v>
      </c>
      <c r="I8" s="294">
        <v>0</v>
      </c>
      <c r="J8" s="295">
        <v>0</v>
      </c>
    </row>
    <row r="9" spans="1:10" ht="19.5" customHeight="1">
      <c r="A9" s="839"/>
      <c r="B9" s="291"/>
      <c r="C9" s="292" t="s">
        <v>57</v>
      </c>
      <c r="D9" s="293"/>
      <c r="E9" s="525">
        <v>1107</v>
      </c>
      <c r="F9" s="525">
        <v>23843878</v>
      </c>
      <c r="G9" s="528">
        <v>831815</v>
      </c>
      <c r="H9" s="294">
        <v>2</v>
      </c>
      <c r="I9" s="294">
        <v>9.6</v>
      </c>
      <c r="J9" s="295">
        <v>8.1</v>
      </c>
    </row>
    <row r="10" spans="1:10" ht="19.5" customHeight="1">
      <c r="A10" s="839"/>
      <c r="B10" s="291"/>
      <c r="C10" s="292" t="s">
        <v>58</v>
      </c>
      <c r="D10" s="293"/>
      <c r="E10" s="525">
        <v>9556</v>
      </c>
      <c r="F10" s="525">
        <v>28670201</v>
      </c>
      <c r="G10" s="528">
        <v>1114363</v>
      </c>
      <c r="H10" s="294">
        <v>17.2</v>
      </c>
      <c r="I10" s="294">
        <v>11.5</v>
      </c>
      <c r="J10" s="295">
        <v>11</v>
      </c>
    </row>
    <row r="11" spans="1:10" ht="19.5" customHeight="1">
      <c r="A11" s="840"/>
      <c r="B11" s="80"/>
      <c r="C11" s="35" t="s">
        <v>15</v>
      </c>
      <c r="D11" s="73"/>
      <c r="E11" s="529">
        <f>SUM(E6:E10)</f>
        <v>55506</v>
      </c>
      <c r="F11" s="530">
        <f>SUM(F6:F10)</f>
        <v>249036269</v>
      </c>
      <c r="G11" s="531">
        <f>SUM(G6:G10)</f>
        <v>10209393</v>
      </c>
      <c r="H11" s="76">
        <v>100</v>
      </c>
      <c r="I11" s="76">
        <v>100</v>
      </c>
      <c r="J11" s="288">
        <v>100</v>
      </c>
    </row>
    <row r="12" spans="1:10" ht="19.5" customHeight="1">
      <c r="A12" s="836">
        <v>20</v>
      </c>
      <c r="B12" s="15"/>
      <c r="C12" s="78" t="s">
        <v>55</v>
      </c>
      <c r="D12" s="79"/>
      <c r="E12" s="532">
        <v>42657</v>
      </c>
      <c r="F12" s="533">
        <v>187239494</v>
      </c>
      <c r="G12" s="534">
        <v>7796727</v>
      </c>
      <c r="H12" s="540">
        <v>76.5</v>
      </c>
      <c r="I12" s="540">
        <v>76</v>
      </c>
      <c r="J12" s="541">
        <v>77.5</v>
      </c>
    </row>
    <row r="13" spans="1:10" ht="19.5" customHeight="1">
      <c r="A13" s="839"/>
      <c r="B13" s="291"/>
      <c r="C13" s="292" t="s">
        <v>105</v>
      </c>
      <c r="D13" s="293"/>
      <c r="E13" s="524">
        <v>2417</v>
      </c>
      <c r="F13" s="525">
        <v>11622235</v>
      </c>
      <c r="G13" s="526">
        <v>499662</v>
      </c>
      <c r="H13" s="294">
        <v>4.3</v>
      </c>
      <c r="I13" s="294">
        <v>4.7</v>
      </c>
      <c r="J13" s="295">
        <v>5</v>
      </c>
    </row>
    <row r="14" spans="1:10" ht="19.5" customHeight="1">
      <c r="A14" s="839"/>
      <c r="B14" s="291"/>
      <c r="C14" s="292" t="s">
        <v>56</v>
      </c>
      <c r="D14" s="293"/>
      <c r="E14" s="527">
        <v>4</v>
      </c>
      <c r="F14" s="525">
        <v>6736</v>
      </c>
      <c r="G14" s="528">
        <v>89</v>
      </c>
      <c r="H14" s="294">
        <v>0</v>
      </c>
      <c r="I14" s="294">
        <v>0</v>
      </c>
      <c r="J14" s="295">
        <v>0</v>
      </c>
    </row>
    <row r="15" spans="1:10" ht="19.5" customHeight="1">
      <c r="A15" s="839"/>
      <c r="B15" s="291"/>
      <c r="C15" s="292" t="s">
        <v>57</v>
      </c>
      <c r="D15" s="293"/>
      <c r="E15" s="525">
        <v>969</v>
      </c>
      <c r="F15" s="525">
        <v>19184214</v>
      </c>
      <c r="G15" s="528">
        <v>669682</v>
      </c>
      <c r="H15" s="294">
        <v>1.7</v>
      </c>
      <c r="I15" s="294">
        <v>7.8</v>
      </c>
      <c r="J15" s="295">
        <v>6.7</v>
      </c>
    </row>
    <row r="16" spans="1:10" ht="19.5" customHeight="1">
      <c r="A16" s="839"/>
      <c r="B16" s="291"/>
      <c r="C16" s="292" t="s">
        <v>58</v>
      </c>
      <c r="D16" s="293"/>
      <c r="E16" s="525">
        <v>9683</v>
      </c>
      <c r="F16" s="525">
        <v>28339204</v>
      </c>
      <c r="G16" s="528">
        <v>1088976</v>
      </c>
      <c r="H16" s="294">
        <v>17.4</v>
      </c>
      <c r="I16" s="294">
        <v>11.5</v>
      </c>
      <c r="J16" s="295">
        <v>10.8</v>
      </c>
    </row>
    <row r="17" spans="1:10" ht="19.5" customHeight="1">
      <c r="A17" s="840"/>
      <c r="B17" s="80"/>
      <c r="C17" s="35" t="s">
        <v>15</v>
      </c>
      <c r="D17" s="73"/>
      <c r="E17" s="529">
        <f>SUM(E12:E16)</f>
        <v>55730</v>
      </c>
      <c r="F17" s="530">
        <f>SUM(F12:F16)</f>
        <v>246391883</v>
      </c>
      <c r="G17" s="531">
        <f>SUM(G12:G16)</f>
        <v>10055136</v>
      </c>
      <c r="H17" s="76">
        <v>100</v>
      </c>
      <c r="I17" s="76">
        <v>100</v>
      </c>
      <c r="J17" s="288">
        <v>100</v>
      </c>
    </row>
    <row r="18" spans="1:10" ht="19.5" customHeight="1">
      <c r="A18" s="836">
        <v>21</v>
      </c>
      <c r="B18" s="15"/>
      <c r="C18" s="78" t="s">
        <v>55</v>
      </c>
      <c r="D18" s="79"/>
      <c r="E18" s="532">
        <v>43188</v>
      </c>
      <c r="F18" s="533">
        <v>189172920</v>
      </c>
      <c r="G18" s="534">
        <v>7875262</v>
      </c>
      <c r="H18" s="75">
        <v>77.3</v>
      </c>
      <c r="I18" s="75">
        <v>78.8</v>
      </c>
      <c r="J18" s="287">
        <v>80.1</v>
      </c>
    </row>
    <row r="19" spans="1:10" ht="19.5" customHeight="1">
      <c r="A19" s="837"/>
      <c r="B19" s="291"/>
      <c r="C19" s="292" t="s">
        <v>105</v>
      </c>
      <c r="D19" s="293"/>
      <c r="E19" s="524">
        <v>2325</v>
      </c>
      <c r="F19" s="525">
        <v>11138816</v>
      </c>
      <c r="G19" s="526">
        <v>480006</v>
      </c>
      <c r="H19" s="294">
        <v>4.2</v>
      </c>
      <c r="I19" s="294">
        <v>4.6</v>
      </c>
      <c r="J19" s="295">
        <v>4.9</v>
      </c>
    </row>
    <row r="20" spans="1:10" ht="19.5" customHeight="1">
      <c r="A20" s="837"/>
      <c r="B20" s="291"/>
      <c r="C20" s="292" t="s">
        <v>56</v>
      </c>
      <c r="D20" s="293"/>
      <c r="E20" s="527">
        <v>2</v>
      </c>
      <c r="F20" s="525">
        <v>7587</v>
      </c>
      <c r="G20" s="528">
        <v>255</v>
      </c>
      <c r="H20" s="294">
        <v>0</v>
      </c>
      <c r="I20" s="294">
        <v>0</v>
      </c>
      <c r="J20" s="295">
        <v>0</v>
      </c>
    </row>
    <row r="21" spans="1:10" ht="19.5" customHeight="1">
      <c r="A21" s="837"/>
      <c r="B21" s="291"/>
      <c r="C21" s="292" t="s">
        <v>57</v>
      </c>
      <c r="D21" s="293"/>
      <c r="E21" s="525">
        <v>536</v>
      </c>
      <c r="F21" s="525">
        <v>10841858</v>
      </c>
      <c r="G21" s="528">
        <v>372279</v>
      </c>
      <c r="H21" s="294">
        <v>0.9</v>
      </c>
      <c r="I21" s="294">
        <v>4.5</v>
      </c>
      <c r="J21" s="295">
        <v>3.8</v>
      </c>
    </row>
    <row r="22" spans="1:10" ht="19.5" customHeight="1">
      <c r="A22" s="837"/>
      <c r="B22" s="291"/>
      <c r="C22" s="292" t="s">
        <v>58</v>
      </c>
      <c r="D22" s="293"/>
      <c r="E22" s="525">
        <v>9842</v>
      </c>
      <c r="F22" s="525">
        <v>28937031</v>
      </c>
      <c r="G22" s="528">
        <v>1102447</v>
      </c>
      <c r="H22" s="294">
        <v>17.6</v>
      </c>
      <c r="I22" s="294">
        <v>12.1</v>
      </c>
      <c r="J22" s="295">
        <v>11.2</v>
      </c>
    </row>
    <row r="23" spans="1:10" ht="19.5" customHeight="1">
      <c r="A23" s="841"/>
      <c r="B23" s="80"/>
      <c r="C23" s="35" t="s">
        <v>15</v>
      </c>
      <c r="D23" s="73"/>
      <c r="E23" s="532">
        <f>SUM(E18:E22)</f>
        <v>55893</v>
      </c>
      <c r="F23" s="533">
        <f>SUM(F18:F22)</f>
        <v>240098212</v>
      </c>
      <c r="G23" s="534">
        <f>SUM(G18:G22)</f>
        <v>9830249</v>
      </c>
      <c r="H23" s="75">
        <v>100</v>
      </c>
      <c r="I23" s="75">
        <v>100</v>
      </c>
      <c r="J23" s="287">
        <v>100</v>
      </c>
    </row>
    <row r="24" spans="1:10" ht="19.5" customHeight="1">
      <c r="A24" s="836">
        <v>22</v>
      </c>
      <c r="B24" s="12"/>
      <c r="C24" s="74" t="s">
        <v>55</v>
      </c>
      <c r="D24" s="21"/>
      <c r="E24" s="535">
        <v>42747</v>
      </c>
      <c r="F24" s="536">
        <v>178435100</v>
      </c>
      <c r="G24" s="537">
        <v>7227887</v>
      </c>
      <c r="H24" s="77">
        <v>77</v>
      </c>
      <c r="I24" s="77">
        <v>80.5</v>
      </c>
      <c r="J24" s="289">
        <v>79.1</v>
      </c>
    </row>
    <row r="25" spans="1:10" ht="19.5" customHeight="1">
      <c r="A25" s="837"/>
      <c r="B25" s="291"/>
      <c r="C25" s="292" t="s">
        <v>105</v>
      </c>
      <c r="D25" s="293"/>
      <c r="E25" s="524">
        <v>2136</v>
      </c>
      <c r="F25" s="525">
        <v>10326403</v>
      </c>
      <c r="G25" s="526">
        <v>439314</v>
      </c>
      <c r="H25" s="294">
        <v>3.8</v>
      </c>
      <c r="I25" s="294">
        <v>4.7</v>
      </c>
      <c r="J25" s="295">
        <v>4.8</v>
      </c>
    </row>
    <row r="26" spans="1:10" ht="19.5" customHeight="1">
      <c r="A26" s="837"/>
      <c r="B26" s="291"/>
      <c r="C26" s="292" t="s">
        <v>56</v>
      </c>
      <c r="D26" s="293"/>
      <c r="E26" s="527">
        <v>1</v>
      </c>
      <c r="F26" s="525">
        <v>1498</v>
      </c>
      <c r="G26" s="528">
        <v>10</v>
      </c>
      <c r="H26" s="294">
        <v>0</v>
      </c>
      <c r="I26" s="294">
        <v>0</v>
      </c>
      <c r="J26" s="295">
        <v>0</v>
      </c>
    </row>
    <row r="27" spans="1:10" ht="19.5" customHeight="1">
      <c r="A27" s="837"/>
      <c r="B27" s="291"/>
      <c r="C27" s="292" t="s">
        <v>57</v>
      </c>
      <c r="D27" s="293"/>
      <c r="E27" s="525">
        <v>479</v>
      </c>
      <c r="F27" s="525">
        <v>3382478</v>
      </c>
      <c r="G27" s="528">
        <v>355615</v>
      </c>
      <c r="H27" s="294">
        <v>0.9</v>
      </c>
      <c r="I27" s="294">
        <v>1.5</v>
      </c>
      <c r="J27" s="295">
        <v>3.9</v>
      </c>
    </row>
    <row r="28" spans="1:10" ht="19.5" customHeight="1">
      <c r="A28" s="837"/>
      <c r="B28" s="291"/>
      <c r="C28" s="292" t="s">
        <v>58</v>
      </c>
      <c r="D28" s="293"/>
      <c r="E28" s="525">
        <v>10164</v>
      </c>
      <c r="F28" s="525">
        <v>29521490</v>
      </c>
      <c r="G28" s="528">
        <v>1111126</v>
      </c>
      <c r="H28" s="294">
        <v>18.3</v>
      </c>
      <c r="I28" s="294">
        <v>13.3</v>
      </c>
      <c r="J28" s="295">
        <v>12.2</v>
      </c>
    </row>
    <row r="29" spans="1:10" ht="19.5" customHeight="1">
      <c r="A29" s="837"/>
      <c r="B29" s="12"/>
      <c r="C29" s="16" t="s">
        <v>15</v>
      </c>
      <c r="D29" s="21"/>
      <c r="E29" s="532">
        <f>SUM(E24:E28)</f>
        <v>55527</v>
      </c>
      <c r="F29" s="532">
        <f>SUM(F24:F28)</f>
        <v>221666969</v>
      </c>
      <c r="G29" s="532">
        <f>SUM(G24:G28)</f>
        <v>9133952</v>
      </c>
      <c r="H29" s="75">
        <v>100</v>
      </c>
      <c r="I29" s="75">
        <v>100</v>
      </c>
      <c r="J29" s="287">
        <v>100</v>
      </c>
    </row>
    <row r="30" spans="1:10" ht="19.5" customHeight="1">
      <c r="A30" s="836">
        <v>23</v>
      </c>
      <c r="B30" s="15"/>
      <c r="C30" s="78" t="s">
        <v>55</v>
      </c>
      <c r="D30" s="79"/>
      <c r="E30" s="535">
        <v>42438</v>
      </c>
      <c r="F30" s="536">
        <v>176403373</v>
      </c>
      <c r="G30" s="537">
        <v>7068650</v>
      </c>
      <c r="H30" s="77">
        <v>76.5</v>
      </c>
      <c r="I30" s="77">
        <v>80.5</v>
      </c>
      <c r="J30" s="289">
        <v>79.3</v>
      </c>
    </row>
    <row r="31" spans="1:10" ht="19.5" customHeight="1">
      <c r="A31" s="837"/>
      <c r="B31" s="291"/>
      <c r="C31" s="292" t="s">
        <v>105</v>
      </c>
      <c r="D31" s="293"/>
      <c r="E31" s="524">
        <v>2109</v>
      </c>
      <c r="F31" s="525">
        <v>9866610</v>
      </c>
      <c r="G31" s="526">
        <v>414700</v>
      </c>
      <c r="H31" s="294">
        <v>3.8</v>
      </c>
      <c r="I31" s="294">
        <v>4.5</v>
      </c>
      <c r="J31" s="295">
        <v>4.6</v>
      </c>
    </row>
    <row r="32" spans="1:10" ht="19.5" customHeight="1">
      <c r="A32" s="837"/>
      <c r="B32" s="291"/>
      <c r="C32" s="292" t="s">
        <v>56</v>
      </c>
      <c r="D32" s="293"/>
      <c r="E32" s="527">
        <v>2</v>
      </c>
      <c r="F32" s="525">
        <v>4152</v>
      </c>
      <c r="G32" s="528">
        <v>56</v>
      </c>
      <c r="H32" s="294">
        <v>0</v>
      </c>
      <c r="I32" s="294">
        <v>0</v>
      </c>
      <c r="J32" s="295">
        <v>0</v>
      </c>
    </row>
    <row r="33" spans="1:10" ht="19.5" customHeight="1">
      <c r="A33" s="837"/>
      <c r="B33" s="291"/>
      <c r="C33" s="292" t="s">
        <v>57</v>
      </c>
      <c r="D33" s="293"/>
      <c r="E33" s="525">
        <v>606</v>
      </c>
      <c r="F33" s="525">
        <v>4258113</v>
      </c>
      <c r="G33" s="528">
        <v>395942</v>
      </c>
      <c r="H33" s="294">
        <v>1.1</v>
      </c>
      <c r="I33" s="294">
        <v>2</v>
      </c>
      <c r="J33" s="295">
        <v>4.4</v>
      </c>
    </row>
    <row r="34" spans="1:10" ht="19.5" customHeight="1">
      <c r="A34" s="837"/>
      <c r="B34" s="291"/>
      <c r="C34" s="292" t="s">
        <v>58</v>
      </c>
      <c r="D34" s="293"/>
      <c r="E34" s="525">
        <v>10323</v>
      </c>
      <c r="F34" s="525">
        <v>28529789</v>
      </c>
      <c r="G34" s="528">
        <v>1040255</v>
      </c>
      <c r="H34" s="294">
        <v>18.6</v>
      </c>
      <c r="I34" s="294">
        <v>13</v>
      </c>
      <c r="J34" s="295">
        <v>11.7</v>
      </c>
    </row>
    <row r="35" spans="1:10" ht="19.5" customHeight="1" thickBot="1">
      <c r="A35" s="842"/>
      <c r="B35" s="18"/>
      <c r="C35" s="81" t="s">
        <v>15</v>
      </c>
      <c r="D35" s="82"/>
      <c r="E35" s="538">
        <f>SUM(E30:E34)</f>
        <v>55478</v>
      </c>
      <c r="F35" s="538">
        <f>SUM(F30:F34)</f>
        <v>219062037</v>
      </c>
      <c r="G35" s="538">
        <f>SUM(G30:G34)</f>
        <v>8919603</v>
      </c>
      <c r="H35" s="268">
        <v>100</v>
      </c>
      <c r="I35" s="268">
        <v>100</v>
      </c>
      <c r="J35" s="290">
        <v>100</v>
      </c>
    </row>
    <row r="36" spans="1:10" s="19" customFormat="1" ht="19.5" customHeight="1">
      <c r="A36" s="834" t="s">
        <v>170</v>
      </c>
      <c r="B36" s="834"/>
      <c r="C36" s="834"/>
      <c r="D36" s="834"/>
      <c r="E36" s="834"/>
      <c r="F36" s="834"/>
      <c r="G36" s="834"/>
      <c r="H36" s="835"/>
      <c r="I36" s="835"/>
      <c r="J36" s="835"/>
    </row>
    <row r="37" spans="1:10" ht="19.5" customHeight="1">
      <c r="A37" s="843" t="s">
        <v>208</v>
      </c>
      <c r="B37" s="843"/>
      <c r="C37" s="843"/>
      <c r="D37" s="843"/>
      <c r="E37" s="843"/>
      <c r="F37" s="843"/>
      <c r="G37" s="843"/>
      <c r="H37" s="843"/>
      <c r="I37" s="843"/>
      <c r="J37" s="843"/>
    </row>
    <row r="38" spans="1:10" ht="19.5" customHeight="1">
      <c r="A38" s="843" t="s">
        <v>174</v>
      </c>
      <c r="B38" s="843"/>
      <c r="C38" s="843"/>
      <c r="D38" s="843"/>
      <c r="E38" s="843"/>
      <c r="F38" s="843"/>
      <c r="G38" s="843"/>
      <c r="H38" s="843"/>
      <c r="I38" s="843"/>
      <c r="J38" s="843"/>
    </row>
    <row r="39" spans="1:10" ht="19.5" customHeight="1">
      <c r="A39" s="843" t="s">
        <v>175</v>
      </c>
      <c r="B39" s="843"/>
      <c r="C39" s="843"/>
      <c r="D39" s="843"/>
      <c r="E39" s="843"/>
      <c r="F39" s="843"/>
      <c r="G39" s="843"/>
      <c r="H39" s="843"/>
      <c r="I39" s="843"/>
      <c r="J39" s="843"/>
    </row>
  </sheetData>
  <mergeCells count="16">
    <mergeCell ref="A38:J38"/>
    <mergeCell ref="A39:J39"/>
    <mergeCell ref="A1:J1"/>
    <mergeCell ref="H3:J3"/>
    <mergeCell ref="A3:A5"/>
    <mergeCell ref="E3:E5"/>
    <mergeCell ref="F3:F5"/>
    <mergeCell ref="H4:H5"/>
    <mergeCell ref="I4:I5"/>
    <mergeCell ref="A37:J37"/>
    <mergeCell ref="A36:J36"/>
    <mergeCell ref="A24:A29"/>
    <mergeCell ref="A6:A11"/>
    <mergeCell ref="A12:A17"/>
    <mergeCell ref="A18:A23"/>
    <mergeCell ref="A30:A35"/>
  </mergeCells>
  <printOptions horizontalCentered="1"/>
  <pageMargins left="0.31496062992125984" right="0.35433070866141736" top="0.7874015748031497" bottom="0.7874015748031497" header="0.5118110236220472" footer="0.5118110236220472"/>
  <pageSetup horizontalDpi="600" verticalDpi="600" orientation="portrait" paperSize="9" scale="80" r:id="rId2"/>
  <drawing r:id="rId1"/>
</worksheet>
</file>

<file path=xl/worksheets/sheet4.xml><?xml version="1.0" encoding="utf-8"?>
<worksheet xmlns="http://schemas.openxmlformats.org/spreadsheetml/2006/main" xmlns:r="http://schemas.openxmlformats.org/officeDocument/2006/relationships">
  <dimension ref="A1:N22"/>
  <sheetViews>
    <sheetView showGridLines="0" view="pageBreakPreview" zoomScaleSheetLayoutView="100" workbookViewId="0" topLeftCell="A4">
      <selection activeCell="A1" sqref="A1:Y1"/>
    </sheetView>
  </sheetViews>
  <sheetFormatPr defaultColWidth="9.00390625" defaultRowHeight="13.5"/>
  <cols>
    <col min="1" max="1" width="2.875" style="4" customWidth="1"/>
    <col min="2" max="2" width="2.875" style="54" customWidth="1"/>
    <col min="3" max="3" width="14.00390625" style="4" customWidth="1"/>
    <col min="4" max="7" width="12.375" style="4" customWidth="1"/>
    <col min="8" max="8" width="12.375" style="54" customWidth="1"/>
    <col min="9" max="16384" width="8.00390625" style="4" customWidth="1"/>
  </cols>
  <sheetData>
    <row r="1" spans="1:8" ht="12" customHeight="1">
      <c r="A1" s="725" t="s">
        <v>207</v>
      </c>
      <c r="B1" s="725"/>
      <c r="C1" s="725"/>
      <c r="D1" s="725"/>
      <c r="E1" s="725"/>
      <c r="F1" s="725"/>
      <c r="G1" s="725"/>
      <c r="H1" s="725"/>
    </row>
    <row r="2" spans="1:14" ht="12" customHeight="1">
      <c r="A2" s="5"/>
      <c r="B2" s="5"/>
      <c r="C2" s="5"/>
      <c r="D2" s="5"/>
      <c r="E2" s="5"/>
      <c r="F2" s="5"/>
      <c r="G2" s="5"/>
      <c r="H2" s="6"/>
      <c r="I2" s="83"/>
      <c r="J2" s="83"/>
      <c r="K2" s="83"/>
      <c r="L2" s="83"/>
      <c r="M2" s="83"/>
      <c r="N2" s="83"/>
    </row>
    <row r="3" spans="1:14" ht="13.5" customHeight="1" thickBot="1">
      <c r="A3" s="5"/>
      <c r="B3" s="6"/>
      <c r="C3" s="5"/>
      <c r="D3" s="5"/>
      <c r="E3" s="5"/>
      <c r="F3" s="5"/>
      <c r="G3" s="5"/>
      <c r="H3" s="84" t="s">
        <v>0</v>
      </c>
      <c r="I3" s="83"/>
      <c r="J3" s="83"/>
      <c r="K3" s="83"/>
      <c r="L3" s="83"/>
      <c r="M3" s="83"/>
      <c r="N3" s="83"/>
    </row>
    <row r="4" spans="1:8" ht="24.75" customHeight="1">
      <c r="A4" s="279"/>
      <c r="B4" s="85" t="s">
        <v>106</v>
      </c>
      <c r="C4" s="862" t="s">
        <v>107</v>
      </c>
      <c r="D4" s="43"/>
      <c r="E4" s="43"/>
      <c r="F4" s="43"/>
      <c r="G4" s="43"/>
      <c r="H4" s="296"/>
    </row>
    <row r="5" spans="1:8" ht="22.5" customHeight="1">
      <c r="A5" s="861" t="s">
        <v>108</v>
      </c>
      <c r="B5" s="8"/>
      <c r="C5" s="863"/>
      <c r="D5" s="867" t="s">
        <v>59</v>
      </c>
      <c r="E5" s="868"/>
      <c r="F5" s="864" t="s">
        <v>60</v>
      </c>
      <c r="G5" s="865"/>
      <c r="H5" s="866"/>
    </row>
    <row r="6" spans="1:8" ht="22.5" customHeight="1" thickBot="1">
      <c r="A6" s="861"/>
      <c r="B6" s="8"/>
      <c r="C6" s="863"/>
      <c r="D6" s="44" t="s">
        <v>61</v>
      </c>
      <c r="E6" s="25" t="s">
        <v>62</v>
      </c>
      <c r="F6" s="25" t="s">
        <v>63</v>
      </c>
      <c r="G6" s="25" t="s">
        <v>64</v>
      </c>
      <c r="H6" s="493" t="s">
        <v>65</v>
      </c>
    </row>
    <row r="7" spans="1:8" ht="24.75" customHeight="1" thickTop="1">
      <c r="A7" s="869">
        <v>18</v>
      </c>
      <c r="B7" s="793"/>
      <c r="C7" s="494">
        <f>D7+E7</f>
        <v>1028640500</v>
      </c>
      <c r="D7" s="495">
        <v>330304200</v>
      </c>
      <c r="E7" s="495">
        <v>698336300</v>
      </c>
      <c r="F7" s="495">
        <v>344261900</v>
      </c>
      <c r="G7" s="495">
        <v>654069300</v>
      </c>
      <c r="H7" s="496">
        <v>30309300</v>
      </c>
    </row>
    <row r="8" spans="1:8" ht="24.75" customHeight="1">
      <c r="A8" s="857"/>
      <c r="B8" s="858"/>
      <c r="C8" s="219"/>
      <c r="D8" s="299">
        <f>D7/$C7</f>
        <v>0.3211075200713952</v>
      </c>
      <c r="E8" s="300">
        <f>E7/$C7</f>
        <v>0.6788924799286048</v>
      </c>
      <c r="F8" s="300">
        <f>F7/$C7</f>
        <v>0.3346765949814342</v>
      </c>
      <c r="G8" s="300">
        <f>G7/$C7</f>
        <v>0.6358580087017768</v>
      </c>
      <c r="H8" s="301">
        <f>H7/$C7</f>
        <v>0.029465396316789006</v>
      </c>
    </row>
    <row r="9" spans="1:8" ht="24.75" customHeight="1">
      <c r="A9" s="856">
        <v>19</v>
      </c>
      <c r="B9" s="696"/>
      <c r="C9" s="218">
        <v>1128610000</v>
      </c>
      <c r="D9" s="86">
        <v>342766200</v>
      </c>
      <c r="E9" s="86">
        <v>785843800</v>
      </c>
      <c r="F9" s="86">
        <v>385490200</v>
      </c>
      <c r="G9" s="86">
        <v>726955400</v>
      </c>
      <c r="H9" s="297">
        <v>16164400</v>
      </c>
    </row>
    <row r="10" spans="1:8" ht="24.75" customHeight="1">
      <c r="A10" s="855"/>
      <c r="B10" s="690"/>
      <c r="C10" s="219"/>
      <c r="D10" s="299">
        <f>D9/$C9</f>
        <v>0.3037065062333313</v>
      </c>
      <c r="E10" s="300">
        <f>E9/$C9</f>
        <v>0.6962934937666687</v>
      </c>
      <c r="F10" s="300">
        <f>F9/$C9</f>
        <v>0.3415619213014239</v>
      </c>
      <c r="G10" s="300">
        <f>G9/$C9</f>
        <v>0.6441156821222566</v>
      </c>
      <c r="H10" s="301">
        <f>H9/$C9</f>
        <v>0.014322396576319544</v>
      </c>
    </row>
    <row r="11" spans="1:8" ht="24.75" customHeight="1">
      <c r="A11" s="856">
        <v>20</v>
      </c>
      <c r="B11" s="696"/>
      <c r="C11" s="220">
        <v>965354700</v>
      </c>
      <c r="D11" s="221">
        <v>339236900</v>
      </c>
      <c r="E11" s="221">
        <v>626117800</v>
      </c>
      <c r="F11" s="221">
        <v>359365800</v>
      </c>
      <c r="G11" s="221">
        <v>580221700</v>
      </c>
      <c r="H11" s="298">
        <v>25767200</v>
      </c>
    </row>
    <row r="12" spans="1:8" ht="24.75" customHeight="1">
      <c r="A12" s="857"/>
      <c r="B12" s="858"/>
      <c r="C12" s="220"/>
      <c r="D12" s="299">
        <f>D11/$C11</f>
        <v>0.3514116624697637</v>
      </c>
      <c r="E12" s="300">
        <f>E11/$C11</f>
        <v>0.6485883375302363</v>
      </c>
      <c r="F12" s="300">
        <f>F11/$C11</f>
        <v>0.37226296199728454</v>
      </c>
      <c r="G12" s="300">
        <f>G11/$C11</f>
        <v>0.6010450873652969</v>
      </c>
      <c r="H12" s="301">
        <f>H11/$C11</f>
        <v>0.026691950637418558</v>
      </c>
    </row>
    <row r="13" spans="1:8" ht="24.75" customHeight="1">
      <c r="A13" s="855">
        <v>21</v>
      </c>
      <c r="B13" s="690"/>
      <c r="C13" s="218">
        <v>949522100</v>
      </c>
      <c r="D13" s="86">
        <v>348704900</v>
      </c>
      <c r="E13" s="86">
        <v>600817200</v>
      </c>
      <c r="F13" s="86">
        <v>314578100</v>
      </c>
      <c r="G13" s="86">
        <v>621835900</v>
      </c>
      <c r="H13" s="297">
        <v>13108100</v>
      </c>
    </row>
    <row r="14" spans="1:8" ht="24.75" customHeight="1">
      <c r="A14" s="855"/>
      <c r="B14" s="690"/>
      <c r="C14" s="220"/>
      <c r="D14" s="299">
        <f>D13/$C13</f>
        <v>0.36724253179573174</v>
      </c>
      <c r="E14" s="300">
        <f>E13/$C13</f>
        <v>0.6327574682042683</v>
      </c>
      <c r="F14" s="300">
        <f>F13/$C13</f>
        <v>0.33130150419879645</v>
      </c>
      <c r="G14" s="300">
        <f>G13/$C13</f>
        <v>0.6548935511874868</v>
      </c>
      <c r="H14" s="301">
        <f>H13/$C13</f>
        <v>0.013804944613716731</v>
      </c>
    </row>
    <row r="15" spans="1:8" ht="24.75" customHeight="1">
      <c r="A15" s="856">
        <v>22</v>
      </c>
      <c r="B15" s="696"/>
      <c r="C15" s="218">
        <v>1110530500</v>
      </c>
      <c r="D15" s="86">
        <v>360448100</v>
      </c>
      <c r="E15" s="86">
        <v>750082400</v>
      </c>
      <c r="F15" s="86">
        <v>348795900</v>
      </c>
      <c r="G15" s="86">
        <v>748651900</v>
      </c>
      <c r="H15" s="297">
        <v>13082700</v>
      </c>
    </row>
    <row r="16" spans="1:8" ht="24.75" customHeight="1" thickBot="1">
      <c r="A16" s="859"/>
      <c r="B16" s="860"/>
      <c r="C16" s="232"/>
      <c r="D16" s="302">
        <f>D15/$C15</f>
        <v>0.3245728955665783</v>
      </c>
      <c r="E16" s="303">
        <f>E15/$C15</f>
        <v>0.6754271044334217</v>
      </c>
      <c r="F16" s="303">
        <f>F15/$C15</f>
        <v>0.31408043273012315</v>
      </c>
      <c r="G16" s="303">
        <f>G15/$C15</f>
        <v>0.6741389813246912</v>
      </c>
      <c r="H16" s="304">
        <f>H15/$C15</f>
        <v>0.011780585945185657</v>
      </c>
    </row>
    <row r="17" spans="1:8" ht="13.5" customHeight="1">
      <c r="A17" s="722" t="s">
        <v>169</v>
      </c>
      <c r="B17" s="722"/>
      <c r="C17" s="722"/>
      <c r="D17" s="722"/>
      <c r="E17" s="722"/>
      <c r="F17" s="722"/>
      <c r="G17" s="722"/>
      <c r="H17" s="722"/>
    </row>
    <row r="18" spans="1:8" ht="12" customHeight="1">
      <c r="A18" s="723" t="s">
        <v>109</v>
      </c>
      <c r="B18" s="723"/>
      <c r="C18" s="723"/>
      <c r="D18" s="723"/>
      <c r="E18" s="723"/>
      <c r="F18" s="723"/>
      <c r="G18" s="723"/>
      <c r="H18" s="723"/>
    </row>
    <row r="19" spans="1:8" ht="12.75">
      <c r="A19" s="723" t="s">
        <v>237</v>
      </c>
      <c r="B19" s="723"/>
      <c r="C19" s="723"/>
      <c r="D19" s="723"/>
      <c r="E19" s="723"/>
      <c r="F19" s="723"/>
      <c r="G19" s="723"/>
      <c r="H19" s="723"/>
    </row>
    <row r="22" spans="5:8" ht="12">
      <c r="E22" s="267"/>
      <c r="F22" s="267"/>
      <c r="H22" s="234"/>
    </row>
  </sheetData>
  <mergeCells count="13">
    <mergeCell ref="A5:A6"/>
    <mergeCell ref="C4:C6"/>
    <mergeCell ref="A17:H17"/>
    <mergeCell ref="A1:H1"/>
    <mergeCell ref="F5:H5"/>
    <mergeCell ref="D5:E5"/>
    <mergeCell ref="A7:B8"/>
    <mergeCell ref="A9:B10"/>
    <mergeCell ref="A19:H19"/>
    <mergeCell ref="A18:H18"/>
    <mergeCell ref="A13:B14"/>
    <mergeCell ref="A11:B12"/>
    <mergeCell ref="A15:B16"/>
  </mergeCells>
  <printOptions horizontalCentered="1"/>
  <pageMargins left="0.9055118110236221" right="0.7480314960629921" top="0.7874015748031497" bottom="0.7874015748031497" header="0.5118110236220472" footer="0.5118110236220472"/>
  <pageSetup horizontalDpi="600" verticalDpi="600" orientation="portrait" paperSize="9" scale="93" r:id="rId2"/>
  <drawing r:id="rId1"/>
</worksheet>
</file>

<file path=xl/worksheets/sheet5.xml><?xml version="1.0" encoding="utf-8"?>
<worksheet xmlns="http://schemas.openxmlformats.org/spreadsheetml/2006/main" xmlns:r="http://schemas.openxmlformats.org/officeDocument/2006/relationships">
  <dimension ref="A1:N54"/>
  <sheetViews>
    <sheetView view="pageBreakPreview" zoomScaleSheetLayoutView="100" workbookViewId="0" topLeftCell="A1">
      <selection activeCell="A1" sqref="A1:Y1"/>
    </sheetView>
  </sheetViews>
  <sheetFormatPr defaultColWidth="9.00390625" defaultRowHeight="13.5"/>
  <cols>
    <col min="1" max="1" width="1.4921875" style="96" customWidth="1"/>
    <col min="2" max="2" width="12.25390625" style="96" bestFit="1" customWidth="1"/>
    <col min="3" max="3" width="1.4921875" style="96" customWidth="1"/>
    <col min="4" max="4" width="0.37109375" style="96" customWidth="1"/>
    <col min="5" max="6" width="9.75390625" style="133" customWidth="1"/>
    <col min="7" max="8" width="11.375" style="133" customWidth="1"/>
    <col min="9" max="9" width="10.375" style="133" customWidth="1"/>
    <col min="10" max="10" width="12.25390625" style="133" customWidth="1"/>
    <col min="11" max="11" width="13.75390625" style="133" bestFit="1" customWidth="1"/>
    <col min="12" max="12" width="12.125" style="134" customWidth="1"/>
    <col min="13" max="13" width="4.875" style="88" customWidth="1"/>
    <col min="14" max="16384" width="9.00390625" style="88" customWidth="1"/>
  </cols>
  <sheetData>
    <row r="1" spans="1:12" ht="19.5" customHeight="1">
      <c r="A1" s="870" t="s">
        <v>110</v>
      </c>
      <c r="B1" s="870"/>
      <c r="C1" s="870"/>
      <c r="D1" s="870"/>
      <c r="E1" s="870"/>
      <c r="F1" s="870"/>
      <c r="G1" s="870"/>
      <c r="H1" s="870"/>
      <c r="I1" s="870"/>
      <c r="J1" s="870"/>
      <c r="K1" s="870"/>
      <c r="L1" s="870"/>
    </row>
    <row r="2" spans="1:12" ht="4.5" customHeight="1">
      <c r="A2" s="87"/>
      <c r="B2" s="87"/>
      <c r="C2" s="87"/>
      <c r="D2" s="87"/>
      <c r="E2" s="87"/>
      <c r="F2" s="87"/>
      <c r="G2" s="87"/>
      <c r="H2" s="87"/>
      <c r="I2" s="87"/>
      <c r="J2" s="87"/>
      <c r="K2" s="87"/>
      <c r="L2" s="87"/>
    </row>
    <row r="3" spans="1:12" ht="15.75" customHeight="1">
      <c r="A3" s="871" t="s">
        <v>222</v>
      </c>
      <c r="B3" s="871"/>
      <c r="C3" s="871"/>
      <c r="D3" s="871"/>
      <c r="E3" s="871"/>
      <c r="F3" s="871"/>
      <c r="G3" s="871"/>
      <c r="H3" s="871"/>
      <c r="I3" s="871"/>
      <c r="J3" s="871"/>
      <c r="K3" s="871"/>
      <c r="L3" s="871"/>
    </row>
    <row r="4" spans="1:12" ht="13.5" customHeight="1" thickBot="1">
      <c r="A4" s="89"/>
      <c r="B4" s="89"/>
      <c r="C4" s="89"/>
      <c r="D4" s="89"/>
      <c r="E4" s="90"/>
      <c r="F4" s="90"/>
      <c r="G4" s="90"/>
      <c r="H4" s="91"/>
      <c r="I4" s="91"/>
      <c r="J4" s="90"/>
      <c r="K4" s="90"/>
      <c r="L4" s="90"/>
    </row>
    <row r="5" spans="1:13" ht="15.75" customHeight="1">
      <c r="A5" s="305"/>
      <c r="B5" s="872" t="s">
        <v>166</v>
      </c>
      <c r="C5" s="872"/>
      <c r="D5" s="94"/>
      <c r="E5" s="875" t="s">
        <v>248</v>
      </c>
      <c r="F5" s="877" t="s">
        <v>249</v>
      </c>
      <c r="G5" s="877" t="s">
        <v>250</v>
      </c>
      <c r="H5" s="877" t="s">
        <v>251</v>
      </c>
      <c r="I5" s="877" t="s">
        <v>252</v>
      </c>
      <c r="J5" s="877" t="s">
        <v>253</v>
      </c>
      <c r="K5" s="886" t="s">
        <v>254</v>
      </c>
      <c r="L5" s="888" t="s">
        <v>255</v>
      </c>
      <c r="M5" s="96"/>
    </row>
    <row r="6" spans="1:13" ht="15.75" customHeight="1" thickBot="1">
      <c r="A6" s="389" t="s">
        <v>167</v>
      </c>
      <c r="B6" s="170"/>
      <c r="C6" s="170"/>
      <c r="D6" s="508"/>
      <c r="E6" s="876"/>
      <c r="F6" s="878"/>
      <c r="G6" s="878"/>
      <c r="H6" s="878"/>
      <c r="I6" s="878"/>
      <c r="J6" s="878"/>
      <c r="K6" s="887"/>
      <c r="L6" s="889"/>
      <c r="M6" s="96"/>
    </row>
    <row r="7" spans="1:14" ht="15" customHeight="1">
      <c r="A7" s="316"/>
      <c r="B7" s="143" t="s">
        <v>67</v>
      </c>
      <c r="C7" s="125"/>
      <c r="D7" s="126"/>
      <c r="E7" s="544">
        <v>6753</v>
      </c>
      <c r="F7" s="509">
        <v>7504</v>
      </c>
      <c r="G7" s="509">
        <v>767939</v>
      </c>
      <c r="H7" s="545">
        <v>81305</v>
      </c>
      <c r="I7" s="509">
        <v>0</v>
      </c>
      <c r="J7" s="545">
        <v>44238</v>
      </c>
      <c r="K7" s="546">
        <f>SUM(E7:J7)</f>
        <v>907739</v>
      </c>
      <c r="L7" s="511">
        <v>5626</v>
      </c>
      <c r="M7" s="547"/>
      <c r="N7" s="547"/>
    </row>
    <row r="8" spans="1:14" ht="15" customHeight="1">
      <c r="A8" s="307"/>
      <c r="B8" s="100" t="s">
        <v>68</v>
      </c>
      <c r="C8" s="101"/>
      <c r="D8" s="102"/>
      <c r="E8" s="548">
        <v>22434</v>
      </c>
      <c r="F8" s="462">
        <v>8643</v>
      </c>
      <c r="G8" s="462">
        <v>215605</v>
      </c>
      <c r="H8" s="549">
        <v>0</v>
      </c>
      <c r="I8" s="462">
        <v>0</v>
      </c>
      <c r="J8" s="549">
        <v>17843</v>
      </c>
      <c r="K8" s="550">
        <f aca="true" t="shared" si="0" ref="K8:K48">SUM(E8:J8)</f>
        <v>264525</v>
      </c>
      <c r="L8" s="464">
        <v>1882</v>
      </c>
      <c r="M8" s="547"/>
      <c r="N8" s="547"/>
    </row>
    <row r="9" spans="1:14" ht="15" customHeight="1">
      <c r="A9" s="307"/>
      <c r="B9" s="100" t="s">
        <v>69</v>
      </c>
      <c r="C9" s="101"/>
      <c r="D9" s="102"/>
      <c r="E9" s="548">
        <v>27492</v>
      </c>
      <c r="F9" s="462">
        <v>20391</v>
      </c>
      <c r="G9" s="462">
        <v>326290</v>
      </c>
      <c r="H9" s="549">
        <v>619</v>
      </c>
      <c r="I9" s="462">
        <v>7</v>
      </c>
      <c r="J9" s="549">
        <v>30425</v>
      </c>
      <c r="K9" s="550">
        <f t="shared" si="0"/>
        <v>405224</v>
      </c>
      <c r="L9" s="464">
        <v>3957</v>
      </c>
      <c r="M9" s="547"/>
      <c r="N9" s="547"/>
    </row>
    <row r="10" spans="1:14" ht="15" customHeight="1">
      <c r="A10" s="307"/>
      <c r="B10" s="100" t="s">
        <v>70</v>
      </c>
      <c r="C10" s="101"/>
      <c r="D10" s="102"/>
      <c r="E10" s="548">
        <v>3858</v>
      </c>
      <c r="F10" s="462">
        <v>200</v>
      </c>
      <c r="G10" s="462">
        <v>116536</v>
      </c>
      <c r="H10" s="549">
        <v>0</v>
      </c>
      <c r="I10" s="462">
        <v>0</v>
      </c>
      <c r="J10" s="549">
        <v>6810</v>
      </c>
      <c r="K10" s="550">
        <f t="shared" si="0"/>
        <v>127404</v>
      </c>
      <c r="L10" s="464">
        <v>837</v>
      </c>
      <c r="M10" s="547"/>
      <c r="N10" s="547"/>
    </row>
    <row r="11" spans="1:14" ht="15" customHeight="1">
      <c r="A11" s="307"/>
      <c r="B11" s="100" t="s">
        <v>71</v>
      </c>
      <c r="C11" s="101"/>
      <c r="D11" s="102"/>
      <c r="E11" s="548">
        <v>5680</v>
      </c>
      <c r="F11" s="462">
        <v>3598</v>
      </c>
      <c r="G11" s="462">
        <v>285654</v>
      </c>
      <c r="H11" s="549">
        <v>125</v>
      </c>
      <c r="I11" s="462">
        <v>0</v>
      </c>
      <c r="J11" s="549">
        <v>16728</v>
      </c>
      <c r="K11" s="550">
        <f t="shared" si="0"/>
        <v>311785</v>
      </c>
      <c r="L11" s="464">
        <v>2350</v>
      </c>
      <c r="M11" s="547"/>
      <c r="N11" s="547"/>
    </row>
    <row r="12" spans="1:14" ht="15" customHeight="1">
      <c r="A12" s="307"/>
      <c r="B12" s="100" t="s">
        <v>72</v>
      </c>
      <c r="C12" s="101"/>
      <c r="D12" s="102"/>
      <c r="E12" s="548">
        <v>5961</v>
      </c>
      <c r="F12" s="462">
        <v>21349</v>
      </c>
      <c r="G12" s="462">
        <v>251770</v>
      </c>
      <c r="H12" s="549">
        <v>1765</v>
      </c>
      <c r="I12" s="462">
        <v>29</v>
      </c>
      <c r="J12" s="549">
        <v>23300</v>
      </c>
      <c r="K12" s="550">
        <f t="shared" si="0"/>
        <v>304174</v>
      </c>
      <c r="L12" s="464">
        <v>1642</v>
      </c>
      <c r="M12" s="547"/>
      <c r="N12" s="547"/>
    </row>
    <row r="13" spans="1:14" ht="15" customHeight="1">
      <c r="A13" s="307"/>
      <c r="B13" s="100" t="s">
        <v>73</v>
      </c>
      <c r="C13" s="101"/>
      <c r="D13" s="102"/>
      <c r="E13" s="548">
        <v>762</v>
      </c>
      <c r="F13" s="462">
        <v>8430</v>
      </c>
      <c r="G13" s="462">
        <v>334804</v>
      </c>
      <c r="H13" s="549">
        <v>551</v>
      </c>
      <c r="I13" s="462">
        <v>0</v>
      </c>
      <c r="J13" s="549">
        <v>38837</v>
      </c>
      <c r="K13" s="550">
        <f t="shared" si="0"/>
        <v>383384</v>
      </c>
      <c r="L13" s="464">
        <v>2664</v>
      </c>
      <c r="M13" s="547"/>
      <c r="N13" s="547"/>
    </row>
    <row r="14" spans="1:14" ht="15" customHeight="1">
      <c r="A14" s="307"/>
      <c r="B14" s="100" t="s">
        <v>74</v>
      </c>
      <c r="C14" s="101"/>
      <c r="D14" s="102"/>
      <c r="E14" s="548">
        <v>3167</v>
      </c>
      <c r="F14" s="462">
        <v>3637</v>
      </c>
      <c r="G14" s="462">
        <v>356915</v>
      </c>
      <c r="H14" s="549">
        <v>3045</v>
      </c>
      <c r="I14" s="462">
        <v>10</v>
      </c>
      <c r="J14" s="549">
        <v>23562</v>
      </c>
      <c r="K14" s="550">
        <f t="shared" si="0"/>
        <v>390336</v>
      </c>
      <c r="L14" s="464">
        <v>3162</v>
      </c>
      <c r="M14" s="547"/>
      <c r="N14" s="547"/>
    </row>
    <row r="15" spans="1:14" ht="15" customHeight="1">
      <c r="A15" s="307"/>
      <c r="B15" s="100" t="s">
        <v>75</v>
      </c>
      <c r="C15" s="101"/>
      <c r="D15" s="102"/>
      <c r="E15" s="548">
        <v>96747</v>
      </c>
      <c r="F15" s="462">
        <v>160256</v>
      </c>
      <c r="G15" s="462">
        <v>347630</v>
      </c>
      <c r="H15" s="549">
        <v>222852</v>
      </c>
      <c r="I15" s="462">
        <v>485</v>
      </c>
      <c r="J15" s="549">
        <v>66816</v>
      </c>
      <c r="K15" s="550">
        <f t="shared" si="0"/>
        <v>894786</v>
      </c>
      <c r="L15" s="464">
        <v>2829</v>
      </c>
      <c r="M15" s="547"/>
      <c r="N15" s="547"/>
    </row>
    <row r="16" spans="1:14" ht="15" customHeight="1">
      <c r="A16" s="307"/>
      <c r="B16" s="100" t="s">
        <v>76</v>
      </c>
      <c r="C16" s="101"/>
      <c r="D16" s="102"/>
      <c r="E16" s="548">
        <v>0</v>
      </c>
      <c r="F16" s="462">
        <v>7695</v>
      </c>
      <c r="G16" s="462">
        <v>424022</v>
      </c>
      <c r="H16" s="549">
        <v>427</v>
      </c>
      <c r="I16" s="462">
        <v>0</v>
      </c>
      <c r="J16" s="549">
        <v>5009</v>
      </c>
      <c r="K16" s="550">
        <f t="shared" si="0"/>
        <v>437153</v>
      </c>
      <c r="L16" s="464">
        <v>2315</v>
      </c>
      <c r="M16" s="547"/>
      <c r="N16" s="547"/>
    </row>
    <row r="17" spans="1:14" ht="15" customHeight="1">
      <c r="A17" s="307"/>
      <c r="B17" s="100" t="s">
        <v>77</v>
      </c>
      <c r="C17" s="101"/>
      <c r="D17" s="102"/>
      <c r="E17" s="548">
        <v>0</v>
      </c>
      <c r="F17" s="462">
        <v>0</v>
      </c>
      <c r="G17" s="462">
        <v>22823</v>
      </c>
      <c r="H17" s="549">
        <v>81007</v>
      </c>
      <c r="I17" s="462">
        <v>0</v>
      </c>
      <c r="J17" s="549">
        <v>1082</v>
      </c>
      <c r="K17" s="550">
        <f t="shared" si="0"/>
        <v>104912</v>
      </c>
      <c r="L17" s="464">
        <v>196</v>
      </c>
      <c r="M17" s="547"/>
      <c r="N17" s="547"/>
    </row>
    <row r="18" spans="1:14" ht="15" customHeight="1" thickBot="1">
      <c r="A18" s="308"/>
      <c r="B18" s="103" t="s">
        <v>78</v>
      </c>
      <c r="C18" s="104"/>
      <c r="D18" s="105"/>
      <c r="E18" s="551">
        <v>0</v>
      </c>
      <c r="F18" s="467">
        <v>0</v>
      </c>
      <c r="G18" s="467">
        <v>210</v>
      </c>
      <c r="H18" s="552">
        <v>44402</v>
      </c>
      <c r="I18" s="467">
        <v>0</v>
      </c>
      <c r="J18" s="552">
        <v>0</v>
      </c>
      <c r="K18" s="550">
        <f t="shared" si="0"/>
        <v>44612</v>
      </c>
      <c r="L18" s="468">
        <v>3</v>
      </c>
      <c r="M18" s="547"/>
      <c r="N18" s="547"/>
    </row>
    <row r="19" spans="1:14" ht="15" customHeight="1" thickBot="1" thickTop="1">
      <c r="A19" s="873" t="s">
        <v>79</v>
      </c>
      <c r="B19" s="874"/>
      <c r="C19" s="874"/>
      <c r="D19" s="106"/>
      <c r="E19" s="553">
        <f aca="true" t="shared" si="1" ref="E19:J19">SUM(E7:E18)</f>
        <v>172854</v>
      </c>
      <c r="F19" s="469">
        <f t="shared" si="1"/>
        <v>241703</v>
      </c>
      <c r="G19" s="469">
        <f t="shared" si="1"/>
        <v>3450198</v>
      </c>
      <c r="H19" s="469">
        <f t="shared" si="1"/>
        <v>436098</v>
      </c>
      <c r="I19" s="469">
        <f t="shared" si="1"/>
        <v>531</v>
      </c>
      <c r="J19" s="469">
        <f t="shared" si="1"/>
        <v>274650</v>
      </c>
      <c r="K19" s="469">
        <f t="shared" si="0"/>
        <v>4576034</v>
      </c>
      <c r="L19" s="554">
        <f>SUM(L7:L18)</f>
        <v>27463</v>
      </c>
      <c r="M19" s="547"/>
      <c r="N19" s="547"/>
    </row>
    <row r="20" spans="1:14" ht="15" customHeight="1">
      <c r="A20" s="309"/>
      <c r="B20" s="108" t="s">
        <v>80</v>
      </c>
      <c r="C20" s="30"/>
      <c r="D20" s="109"/>
      <c r="E20" s="555">
        <v>53369</v>
      </c>
      <c r="F20" s="472">
        <v>10820</v>
      </c>
      <c r="G20" s="472">
        <v>257210</v>
      </c>
      <c r="H20" s="556">
        <v>5510</v>
      </c>
      <c r="I20" s="472">
        <v>136</v>
      </c>
      <c r="J20" s="556">
        <v>21377</v>
      </c>
      <c r="K20" s="557">
        <f t="shared" si="0"/>
        <v>348422</v>
      </c>
      <c r="L20" s="511">
        <v>2327</v>
      </c>
      <c r="M20" s="547"/>
      <c r="N20" s="547"/>
    </row>
    <row r="21" spans="1:14" ht="15" customHeight="1">
      <c r="A21" s="307"/>
      <c r="B21" s="100" t="s">
        <v>81</v>
      </c>
      <c r="C21" s="101"/>
      <c r="D21" s="102"/>
      <c r="E21" s="548">
        <v>0</v>
      </c>
      <c r="F21" s="462">
        <v>0</v>
      </c>
      <c r="G21" s="462">
        <v>11110</v>
      </c>
      <c r="H21" s="549">
        <v>1006975</v>
      </c>
      <c r="I21" s="462">
        <v>0</v>
      </c>
      <c r="J21" s="556">
        <v>0</v>
      </c>
      <c r="K21" s="558">
        <f t="shared" si="0"/>
        <v>1018085</v>
      </c>
      <c r="L21" s="464">
        <v>272</v>
      </c>
      <c r="M21" s="547"/>
      <c r="N21" s="547"/>
    </row>
    <row r="22" spans="1:14" ht="15" customHeight="1">
      <c r="A22" s="307"/>
      <c r="B22" s="100" t="s">
        <v>203</v>
      </c>
      <c r="C22" s="101"/>
      <c r="D22" s="102"/>
      <c r="E22" s="548">
        <v>113137</v>
      </c>
      <c r="F22" s="462">
        <v>21413</v>
      </c>
      <c r="G22" s="462">
        <v>197190</v>
      </c>
      <c r="H22" s="549">
        <v>11992</v>
      </c>
      <c r="I22" s="462">
        <v>0</v>
      </c>
      <c r="J22" s="549">
        <v>16671</v>
      </c>
      <c r="K22" s="558">
        <f t="shared" si="0"/>
        <v>360403</v>
      </c>
      <c r="L22" s="464">
        <v>1220</v>
      </c>
      <c r="M22" s="547"/>
      <c r="N22" s="547"/>
    </row>
    <row r="23" spans="1:14" ht="15" customHeight="1">
      <c r="A23" s="307"/>
      <c r="B23" s="100" t="s">
        <v>82</v>
      </c>
      <c r="C23" s="101"/>
      <c r="D23" s="102"/>
      <c r="E23" s="548">
        <v>65135</v>
      </c>
      <c r="F23" s="462">
        <v>10757</v>
      </c>
      <c r="G23" s="462">
        <v>157673</v>
      </c>
      <c r="H23" s="549">
        <v>1086</v>
      </c>
      <c r="I23" s="462">
        <v>0</v>
      </c>
      <c r="J23" s="549">
        <v>13102</v>
      </c>
      <c r="K23" s="558">
        <f t="shared" si="0"/>
        <v>247753</v>
      </c>
      <c r="L23" s="464">
        <v>1071</v>
      </c>
      <c r="M23" s="547"/>
      <c r="N23" s="547"/>
    </row>
    <row r="24" spans="1:14" ht="15" customHeight="1">
      <c r="A24" s="307"/>
      <c r="B24" s="100" t="s">
        <v>83</v>
      </c>
      <c r="C24" s="101"/>
      <c r="D24" s="102"/>
      <c r="E24" s="548">
        <v>64265</v>
      </c>
      <c r="F24" s="462">
        <v>8244</v>
      </c>
      <c r="G24" s="462">
        <v>229253</v>
      </c>
      <c r="H24" s="549">
        <v>49446</v>
      </c>
      <c r="I24" s="462">
        <v>42</v>
      </c>
      <c r="J24" s="549">
        <v>19196</v>
      </c>
      <c r="K24" s="463">
        <f t="shared" si="0"/>
        <v>370446</v>
      </c>
      <c r="L24" s="464">
        <v>1624</v>
      </c>
      <c r="M24" s="547"/>
      <c r="N24" s="547"/>
    </row>
    <row r="25" spans="1:14" ht="15" customHeight="1">
      <c r="A25" s="307"/>
      <c r="B25" s="100" t="s">
        <v>84</v>
      </c>
      <c r="C25" s="101"/>
      <c r="D25" s="102"/>
      <c r="E25" s="548">
        <v>61223</v>
      </c>
      <c r="F25" s="462">
        <v>14554</v>
      </c>
      <c r="G25" s="462">
        <v>160025</v>
      </c>
      <c r="H25" s="549">
        <v>136926</v>
      </c>
      <c r="I25" s="462">
        <v>0</v>
      </c>
      <c r="J25" s="549">
        <v>19393</v>
      </c>
      <c r="K25" s="463">
        <f t="shared" si="0"/>
        <v>392121</v>
      </c>
      <c r="L25" s="464">
        <v>1367</v>
      </c>
      <c r="M25" s="547"/>
      <c r="N25" s="547"/>
    </row>
    <row r="26" spans="1:14" ht="15" customHeight="1">
      <c r="A26" s="307"/>
      <c r="B26" s="100" t="s">
        <v>85</v>
      </c>
      <c r="C26" s="101"/>
      <c r="D26" s="102"/>
      <c r="E26" s="548">
        <v>81847</v>
      </c>
      <c r="F26" s="462">
        <v>5740</v>
      </c>
      <c r="G26" s="462">
        <v>194097</v>
      </c>
      <c r="H26" s="549">
        <v>61149</v>
      </c>
      <c r="I26" s="462">
        <v>7</v>
      </c>
      <c r="J26" s="549">
        <v>23983</v>
      </c>
      <c r="K26" s="463">
        <f t="shared" si="0"/>
        <v>366823</v>
      </c>
      <c r="L26" s="464">
        <v>1456</v>
      </c>
      <c r="M26" s="547"/>
      <c r="N26" s="547"/>
    </row>
    <row r="27" spans="1:14" ht="15" customHeight="1">
      <c r="A27" s="307"/>
      <c r="B27" s="100" t="s">
        <v>86</v>
      </c>
      <c r="C27" s="101"/>
      <c r="D27" s="102"/>
      <c r="E27" s="548">
        <v>61074</v>
      </c>
      <c r="F27" s="462">
        <v>10680</v>
      </c>
      <c r="G27" s="462">
        <v>140338</v>
      </c>
      <c r="H27" s="549">
        <v>243536</v>
      </c>
      <c r="I27" s="462">
        <v>1625</v>
      </c>
      <c r="J27" s="549">
        <v>20280</v>
      </c>
      <c r="K27" s="463">
        <f t="shared" si="0"/>
        <v>477533</v>
      </c>
      <c r="L27" s="464">
        <v>1299</v>
      </c>
      <c r="M27" s="547"/>
      <c r="N27" s="547"/>
    </row>
    <row r="28" spans="1:14" ht="15" customHeight="1">
      <c r="A28" s="307"/>
      <c r="B28" s="100" t="s">
        <v>87</v>
      </c>
      <c r="C28" s="101"/>
      <c r="D28" s="102"/>
      <c r="E28" s="548">
        <v>0</v>
      </c>
      <c r="F28" s="462">
        <v>0</v>
      </c>
      <c r="G28" s="462">
        <v>129</v>
      </c>
      <c r="H28" s="549">
        <v>66054</v>
      </c>
      <c r="I28" s="462">
        <v>0</v>
      </c>
      <c r="J28" s="549">
        <v>0</v>
      </c>
      <c r="K28" s="463">
        <f t="shared" si="0"/>
        <v>66183</v>
      </c>
      <c r="L28" s="464">
        <v>109</v>
      </c>
      <c r="M28" s="547"/>
      <c r="N28" s="547"/>
    </row>
    <row r="29" spans="1:14" ht="15" customHeight="1">
      <c r="A29" s="307"/>
      <c r="B29" s="100" t="s">
        <v>88</v>
      </c>
      <c r="C29" s="101"/>
      <c r="D29" s="102"/>
      <c r="E29" s="548">
        <v>0</v>
      </c>
      <c r="F29" s="462">
        <v>0</v>
      </c>
      <c r="G29" s="462">
        <v>0</v>
      </c>
      <c r="H29" s="549">
        <v>46309</v>
      </c>
      <c r="I29" s="462">
        <v>0</v>
      </c>
      <c r="J29" s="549">
        <v>0</v>
      </c>
      <c r="K29" s="559">
        <f t="shared" si="0"/>
        <v>46309</v>
      </c>
      <c r="L29" s="464">
        <v>88</v>
      </c>
      <c r="M29" s="547"/>
      <c r="N29" s="547"/>
    </row>
    <row r="30" spans="1:14" ht="15" customHeight="1">
      <c r="A30" s="307"/>
      <c r="B30" s="100" t="s">
        <v>89</v>
      </c>
      <c r="C30" s="101"/>
      <c r="D30" s="102"/>
      <c r="E30" s="548">
        <v>75258</v>
      </c>
      <c r="F30" s="462">
        <v>4297</v>
      </c>
      <c r="G30" s="462">
        <v>227182</v>
      </c>
      <c r="H30" s="549">
        <v>514</v>
      </c>
      <c r="I30" s="462">
        <v>0</v>
      </c>
      <c r="J30" s="549">
        <v>24240</v>
      </c>
      <c r="K30" s="559">
        <f t="shared" si="0"/>
        <v>331491</v>
      </c>
      <c r="L30" s="464">
        <v>1941</v>
      </c>
      <c r="M30" s="547"/>
      <c r="N30" s="547"/>
    </row>
    <row r="31" spans="1:14" ht="15" customHeight="1">
      <c r="A31" s="310"/>
      <c r="B31" s="110" t="s">
        <v>90</v>
      </c>
      <c r="C31" s="29"/>
      <c r="D31" s="111"/>
      <c r="E31" s="560">
        <v>24956</v>
      </c>
      <c r="F31" s="465">
        <v>10213</v>
      </c>
      <c r="G31" s="465">
        <v>208211</v>
      </c>
      <c r="H31" s="561">
        <v>78079</v>
      </c>
      <c r="I31" s="465">
        <v>366</v>
      </c>
      <c r="J31" s="561">
        <v>15787</v>
      </c>
      <c r="K31" s="559">
        <f t="shared" si="0"/>
        <v>337612</v>
      </c>
      <c r="L31" s="466">
        <v>7412</v>
      </c>
      <c r="M31" s="562"/>
      <c r="N31" s="547"/>
    </row>
    <row r="32" spans="1:14" ht="15" customHeight="1">
      <c r="A32" s="307"/>
      <c r="B32" s="100" t="s">
        <v>91</v>
      </c>
      <c r="C32" s="101"/>
      <c r="D32" s="102"/>
      <c r="E32" s="548">
        <v>803</v>
      </c>
      <c r="F32" s="462">
        <v>2530</v>
      </c>
      <c r="G32" s="462">
        <v>225498</v>
      </c>
      <c r="H32" s="549">
        <v>3401</v>
      </c>
      <c r="I32" s="462">
        <v>0</v>
      </c>
      <c r="J32" s="549">
        <v>15384</v>
      </c>
      <c r="K32" s="559">
        <f t="shared" si="0"/>
        <v>247616</v>
      </c>
      <c r="L32" s="466">
        <v>2546</v>
      </c>
      <c r="M32" s="562"/>
      <c r="N32" s="547"/>
    </row>
    <row r="33" spans="1:14" ht="15" customHeight="1" thickBot="1">
      <c r="A33" s="308"/>
      <c r="B33" s="103" t="s">
        <v>92</v>
      </c>
      <c r="C33" s="112"/>
      <c r="D33" s="113"/>
      <c r="E33" s="551">
        <v>0</v>
      </c>
      <c r="F33" s="467">
        <v>0</v>
      </c>
      <c r="G33" s="467">
        <v>285903</v>
      </c>
      <c r="H33" s="552">
        <v>0</v>
      </c>
      <c r="I33" s="467">
        <v>0</v>
      </c>
      <c r="J33" s="552">
        <v>22160</v>
      </c>
      <c r="K33" s="563">
        <f t="shared" si="0"/>
        <v>308063</v>
      </c>
      <c r="L33" s="468">
        <v>745</v>
      </c>
      <c r="M33" s="562"/>
      <c r="N33" s="547"/>
    </row>
    <row r="34" spans="1:14" ht="15" customHeight="1" thickBot="1" thickTop="1">
      <c r="A34" s="880" t="s">
        <v>93</v>
      </c>
      <c r="B34" s="881"/>
      <c r="C34" s="881"/>
      <c r="D34" s="114"/>
      <c r="E34" s="553">
        <f aca="true" t="shared" si="2" ref="E34:J34">SUM(E20:E33)</f>
        <v>601067</v>
      </c>
      <c r="F34" s="469">
        <f t="shared" si="2"/>
        <v>99248</v>
      </c>
      <c r="G34" s="469">
        <f t="shared" si="2"/>
        <v>2293819</v>
      </c>
      <c r="H34" s="469">
        <f t="shared" si="2"/>
        <v>1710977</v>
      </c>
      <c r="I34" s="469">
        <f t="shared" si="2"/>
        <v>2176</v>
      </c>
      <c r="J34" s="469">
        <f t="shared" si="2"/>
        <v>211573</v>
      </c>
      <c r="K34" s="469">
        <f t="shared" si="0"/>
        <v>4918860</v>
      </c>
      <c r="L34" s="471">
        <f>SUM(L20:L33)</f>
        <v>23477</v>
      </c>
      <c r="M34" s="562"/>
      <c r="N34" s="547"/>
    </row>
    <row r="35" spans="1:14" ht="15" customHeight="1">
      <c r="A35" s="309"/>
      <c r="B35" s="108" t="s">
        <v>94</v>
      </c>
      <c r="C35" s="45"/>
      <c r="D35" s="115"/>
      <c r="E35" s="555">
        <v>0</v>
      </c>
      <c r="F35" s="472">
        <v>0</v>
      </c>
      <c r="G35" s="472">
        <v>0</v>
      </c>
      <c r="H35" s="556">
        <v>21</v>
      </c>
      <c r="I35" s="472">
        <v>0</v>
      </c>
      <c r="J35" s="556">
        <v>0</v>
      </c>
      <c r="K35" s="546">
        <f t="shared" si="0"/>
        <v>21</v>
      </c>
      <c r="L35" s="511">
        <v>1</v>
      </c>
      <c r="M35" s="562"/>
      <c r="N35" s="547"/>
    </row>
    <row r="36" spans="1:14" ht="15" customHeight="1">
      <c r="A36" s="307"/>
      <c r="B36" s="100" t="s">
        <v>95</v>
      </c>
      <c r="C36" s="117"/>
      <c r="D36" s="118"/>
      <c r="E36" s="548">
        <v>12231</v>
      </c>
      <c r="F36" s="462">
        <v>14626</v>
      </c>
      <c r="G36" s="462">
        <v>505385</v>
      </c>
      <c r="H36" s="549">
        <v>287</v>
      </c>
      <c r="I36" s="462">
        <v>132</v>
      </c>
      <c r="J36" s="549">
        <v>27775</v>
      </c>
      <c r="K36" s="563">
        <f t="shared" si="0"/>
        <v>560436</v>
      </c>
      <c r="L36" s="473">
        <v>3889</v>
      </c>
      <c r="M36" s="547"/>
      <c r="N36" s="547"/>
    </row>
    <row r="37" spans="1:14" ht="15" customHeight="1">
      <c r="A37" s="307"/>
      <c r="B37" s="100" t="s">
        <v>96</v>
      </c>
      <c r="C37" s="117"/>
      <c r="D37" s="118"/>
      <c r="E37" s="548">
        <v>21683</v>
      </c>
      <c r="F37" s="462">
        <v>24998</v>
      </c>
      <c r="G37" s="462">
        <v>341625</v>
      </c>
      <c r="H37" s="549">
        <v>504</v>
      </c>
      <c r="I37" s="462">
        <v>0</v>
      </c>
      <c r="J37" s="549">
        <v>10444</v>
      </c>
      <c r="K37" s="563">
        <f t="shared" si="0"/>
        <v>399254</v>
      </c>
      <c r="L37" s="464">
        <v>1596</v>
      </c>
      <c r="M37" s="547"/>
      <c r="N37" s="547"/>
    </row>
    <row r="38" spans="1:14" ht="15" customHeight="1">
      <c r="A38" s="307"/>
      <c r="B38" s="100" t="s">
        <v>97</v>
      </c>
      <c r="C38" s="117"/>
      <c r="D38" s="118"/>
      <c r="E38" s="548">
        <v>9494</v>
      </c>
      <c r="F38" s="462">
        <v>3923</v>
      </c>
      <c r="G38" s="462">
        <v>258039</v>
      </c>
      <c r="H38" s="549">
        <v>22047</v>
      </c>
      <c r="I38" s="462">
        <v>946</v>
      </c>
      <c r="J38" s="549">
        <v>105324</v>
      </c>
      <c r="K38" s="563">
        <f t="shared" si="0"/>
        <v>399773</v>
      </c>
      <c r="L38" s="464">
        <v>1849</v>
      </c>
      <c r="M38" s="547"/>
      <c r="N38" s="547"/>
    </row>
    <row r="39" spans="1:14" ht="15" customHeight="1">
      <c r="A39" s="307"/>
      <c r="B39" s="100" t="s">
        <v>98</v>
      </c>
      <c r="C39" s="117"/>
      <c r="D39" s="118"/>
      <c r="E39" s="548">
        <v>0</v>
      </c>
      <c r="F39" s="462">
        <v>0</v>
      </c>
      <c r="G39" s="462">
        <v>0</v>
      </c>
      <c r="H39" s="549">
        <v>124758</v>
      </c>
      <c r="I39" s="462">
        <v>0</v>
      </c>
      <c r="J39" s="549">
        <v>0</v>
      </c>
      <c r="K39" s="563">
        <f t="shared" si="0"/>
        <v>124758</v>
      </c>
      <c r="L39" s="464">
        <v>22</v>
      </c>
      <c r="M39" s="547"/>
      <c r="N39" s="547"/>
    </row>
    <row r="40" spans="1:14" ht="15" customHeight="1">
      <c r="A40" s="307"/>
      <c r="B40" s="100" t="s">
        <v>99</v>
      </c>
      <c r="C40" s="117"/>
      <c r="D40" s="118"/>
      <c r="E40" s="548">
        <v>69293</v>
      </c>
      <c r="F40" s="462">
        <v>37215</v>
      </c>
      <c r="G40" s="462">
        <v>287197</v>
      </c>
      <c r="H40" s="549">
        <v>9451</v>
      </c>
      <c r="I40" s="462">
        <v>108</v>
      </c>
      <c r="J40" s="549">
        <v>16247</v>
      </c>
      <c r="K40" s="563">
        <f t="shared" si="0"/>
        <v>419511</v>
      </c>
      <c r="L40" s="464">
        <v>3261</v>
      </c>
      <c r="M40" s="547"/>
      <c r="N40" s="547"/>
    </row>
    <row r="41" spans="1:14" ht="15" customHeight="1">
      <c r="A41" s="307"/>
      <c r="B41" s="100" t="s">
        <v>100</v>
      </c>
      <c r="C41" s="117"/>
      <c r="D41" s="118"/>
      <c r="E41" s="548">
        <v>850</v>
      </c>
      <c r="F41" s="462">
        <v>36046</v>
      </c>
      <c r="G41" s="462">
        <v>6333</v>
      </c>
      <c r="H41" s="549">
        <v>1705858</v>
      </c>
      <c r="I41" s="462">
        <v>4914</v>
      </c>
      <c r="J41" s="549">
        <v>66011</v>
      </c>
      <c r="K41" s="563">
        <f t="shared" si="0"/>
        <v>1820012</v>
      </c>
      <c r="L41" s="464">
        <v>408</v>
      </c>
      <c r="M41" s="547"/>
      <c r="N41" s="547"/>
    </row>
    <row r="42" spans="1:14" ht="15" customHeight="1">
      <c r="A42" s="307"/>
      <c r="B42" s="100" t="s">
        <v>101</v>
      </c>
      <c r="C42" s="117"/>
      <c r="D42" s="118"/>
      <c r="E42" s="548">
        <v>202085</v>
      </c>
      <c r="F42" s="462">
        <v>23398</v>
      </c>
      <c r="G42" s="462">
        <v>351246</v>
      </c>
      <c r="H42" s="549">
        <v>62616</v>
      </c>
      <c r="I42" s="462">
        <v>1046</v>
      </c>
      <c r="J42" s="549">
        <v>58656</v>
      </c>
      <c r="K42" s="563">
        <f t="shared" si="0"/>
        <v>699047</v>
      </c>
      <c r="L42" s="464">
        <v>2311</v>
      </c>
      <c r="M42" s="547"/>
      <c r="N42" s="547"/>
    </row>
    <row r="43" spans="1:14" ht="15" customHeight="1">
      <c r="A43" s="307"/>
      <c r="B43" s="100" t="s">
        <v>102</v>
      </c>
      <c r="C43" s="117"/>
      <c r="D43" s="118"/>
      <c r="E43" s="548">
        <v>88919</v>
      </c>
      <c r="F43" s="462">
        <v>8652</v>
      </c>
      <c r="G43" s="462">
        <v>388916</v>
      </c>
      <c r="H43" s="549">
        <v>36374</v>
      </c>
      <c r="I43" s="462">
        <v>3690</v>
      </c>
      <c r="J43" s="462">
        <v>33742</v>
      </c>
      <c r="K43" s="563">
        <f t="shared" si="0"/>
        <v>560293</v>
      </c>
      <c r="L43" s="464">
        <v>6737</v>
      </c>
      <c r="M43" s="547"/>
      <c r="N43" s="547"/>
    </row>
    <row r="44" spans="1:14" ht="15" customHeight="1">
      <c r="A44" s="311"/>
      <c r="B44" s="100" t="s">
        <v>111</v>
      </c>
      <c r="C44" s="119"/>
      <c r="D44" s="118"/>
      <c r="E44" s="548">
        <v>0</v>
      </c>
      <c r="F44" s="462">
        <v>0</v>
      </c>
      <c r="G44" s="462">
        <v>5151</v>
      </c>
      <c r="H44" s="549">
        <v>33448</v>
      </c>
      <c r="I44" s="462">
        <v>1981</v>
      </c>
      <c r="J44" s="549">
        <v>6148</v>
      </c>
      <c r="K44" s="563">
        <f t="shared" si="0"/>
        <v>46728</v>
      </c>
      <c r="L44" s="464">
        <v>39</v>
      </c>
      <c r="M44" s="547"/>
      <c r="N44" s="547"/>
    </row>
    <row r="45" spans="1:14" ht="15" customHeight="1" thickBot="1">
      <c r="A45" s="312"/>
      <c r="B45" s="120" t="s">
        <v>112</v>
      </c>
      <c r="C45" s="6"/>
      <c r="D45" s="121"/>
      <c r="E45" s="564">
        <v>2417</v>
      </c>
      <c r="F45" s="565">
        <v>0</v>
      </c>
      <c r="G45" s="565">
        <v>23110</v>
      </c>
      <c r="H45" s="566">
        <v>15037</v>
      </c>
      <c r="I45" s="565">
        <v>0</v>
      </c>
      <c r="J45" s="566">
        <v>1090</v>
      </c>
      <c r="K45" s="563">
        <f t="shared" si="0"/>
        <v>41654</v>
      </c>
      <c r="L45" s="567">
        <v>67</v>
      </c>
      <c r="M45" s="547"/>
      <c r="N45" s="547"/>
    </row>
    <row r="46" spans="1:14" ht="15" customHeight="1" thickBot="1" thickTop="1">
      <c r="A46" s="873" t="s">
        <v>103</v>
      </c>
      <c r="B46" s="874"/>
      <c r="C46" s="874"/>
      <c r="D46" s="123"/>
      <c r="E46" s="553">
        <f aca="true" t="shared" si="3" ref="E46:J46">SUM(E35:E45)</f>
        <v>406972</v>
      </c>
      <c r="F46" s="469">
        <f t="shared" si="3"/>
        <v>148858</v>
      </c>
      <c r="G46" s="469">
        <f t="shared" si="3"/>
        <v>2167002</v>
      </c>
      <c r="H46" s="469">
        <f t="shared" si="3"/>
        <v>2010401</v>
      </c>
      <c r="I46" s="469">
        <f t="shared" si="3"/>
        <v>12817</v>
      </c>
      <c r="J46" s="469">
        <f t="shared" si="3"/>
        <v>325437</v>
      </c>
      <c r="K46" s="469">
        <f t="shared" si="0"/>
        <v>5071487</v>
      </c>
      <c r="L46" s="471">
        <f>SUM(L35:L45)</f>
        <v>20180</v>
      </c>
      <c r="M46" s="547"/>
      <c r="N46" s="547"/>
    </row>
    <row r="47" spans="1:14" ht="15" customHeight="1">
      <c r="A47" s="312"/>
      <c r="B47" s="124" t="s">
        <v>161</v>
      </c>
      <c r="C47" s="125"/>
      <c r="D47" s="126"/>
      <c r="E47" s="544">
        <v>135608</v>
      </c>
      <c r="F47" s="509">
        <v>12456</v>
      </c>
      <c r="G47" s="509">
        <v>76554</v>
      </c>
      <c r="H47" s="545">
        <v>2760905</v>
      </c>
      <c r="I47" s="509">
        <v>0</v>
      </c>
      <c r="J47" s="545">
        <v>30178</v>
      </c>
      <c r="K47" s="568">
        <f t="shared" si="0"/>
        <v>3015701</v>
      </c>
      <c r="L47" s="569">
        <v>2039</v>
      </c>
      <c r="M47" s="547"/>
      <c r="N47" s="547"/>
    </row>
    <row r="48" spans="1:14" ht="15" customHeight="1" thickBot="1">
      <c r="A48" s="313"/>
      <c r="B48" s="103" t="s">
        <v>104</v>
      </c>
      <c r="C48" s="46"/>
      <c r="D48" s="127"/>
      <c r="E48" s="564">
        <v>115968</v>
      </c>
      <c r="F48" s="565">
        <v>64548</v>
      </c>
      <c r="G48" s="565">
        <v>89769</v>
      </c>
      <c r="H48" s="566">
        <v>3392055</v>
      </c>
      <c r="I48" s="565">
        <v>274</v>
      </c>
      <c r="J48" s="467">
        <v>72137</v>
      </c>
      <c r="K48" s="474">
        <f t="shared" si="0"/>
        <v>3734751</v>
      </c>
      <c r="L48" s="468">
        <v>2218</v>
      </c>
      <c r="M48" s="547"/>
      <c r="N48" s="547"/>
    </row>
    <row r="49" spans="1:14" ht="15" customHeight="1" thickBot="1" thickTop="1">
      <c r="A49" s="882" t="s">
        <v>204</v>
      </c>
      <c r="B49" s="883"/>
      <c r="C49" s="883"/>
      <c r="D49" s="128"/>
      <c r="E49" s="553">
        <f>SUM(E47:E48)</f>
        <v>251576</v>
      </c>
      <c r="F49" s="469">
        <f aca="true" t="shared" si="4" ref="F49:K49">SUM(F47:F48)</f>
        <v>77004</v>
      </c>
      <c r="G49" s="469">
        <f t="shared" si="4"/>
        <v>166323</v>
      </c>
      <c r="H49" s="469">
        <f t="shared" si="4"/>
        <v>6152960</v>
      </c>
      <c r="I49" s="469">
        <f t="shared" si="4"/>
        <v>274</v>
      </c>
      <c r="J49" s="469">
        <f t="shared" si="4"/>
        <v>102315</v>
      </c>
      <c r="K49" s="469">
        <f t="shared" si="4"/>
        <v>6750452</v>
      </c>
      <c r="L49" s="471">
        <f>SUM(L47:L48)</f>
        <v>4257</v>
      </c>
      <c r="M49" s="562"/>
      <c r="N49" s="547"/>
    </row>
    <row r="50" spans="1:14" ht="15" customHeight="1" thickBot="1">
      <c r="A50" s="884" t="s">
        <v>205</v>
      </c>
      <c r="B50" s="885"/>
      <c r="C50" s="885"/>
      <c r="D50" s="129"/>
      <c r="E50" s="570">
        <f aca="true" t="shared" si="5" ref="E50:K50">SUM(E49,E46,E34,E19)</f>
        <v>1432469</v>
      </c>
      <c r="F50" s="475">
        <f t="shared" si="5"/>
        <v>566813</v>
      </c>
      <c r="G50" s="475">
        <f t="shared" si="5"/>
        <v>8077342</v>
      </c>
      <c r="H50" s="475">
        <f t="shared" si="5"/>
        <v>10310436</v>
      </c>
      <c r="I50" s="475">
        <f t="shared" si="5"/>
        <v>15798</v>
      </c>
      <c r="J50" s="475">
        <f t="shared" si="5"/>
        <v>913975</v>
      </c>
      <c r="K50" s="543">
        <f t="shared" si="5"/>
        <v>21316833</v>
      </c>
      <c r="L50" s="477">
        <f>L19+L34+L46+L49</f>
        <v>75377</v>
      </c>
      <c r="M50" s="547"/>
      <c r="N50" s="547"/>
    </row>
    <row r="51" spans="1:12" ht="15" customHeight="1" thickBot="1">
      <c r="A51" s="890" t="s">
        <v>206</v>
      </c>
      <c r="B51" s="891"/>
      <c r="C51" s="891"/>
      <c r="D51" s="130"/>
      <c r="E51" s="542">
        <f>ROUND(E50/K50*100,2)</f>
        <v>6.72</v>
      </c>
      <c r="F51" s="542">
        <f>ROUND(F50/K50*100,2)</f>
        <v>2.66</v>
      </c>
      <c r="G51" s="542">
        <f>ROUND(G50/K50*100,2)</f>
        <v>37.89</v>
      </c>
      <c r="H51" s="542">
        <f>ROUND(H50/K50*100,2)</f>
        <v>48.37</v>
      </c>
      <c r="I51" s="542">
        <f>ROUND(I50/K50*100,2)</f>
        <v>0.07</v>
      </c>
      <c r="J51" s="542">
        <f>ROUND(J50/K50*100,2)</f>
        <v>4.29</v>
      </c>
      <c r="K51" s="266">
        <f>SUM(E51:J51)</f>
        <v>99.99999999999999</v>
      </c>
      <c r="L51" s="314"/>
    </row>
    <row r="52" spans="1:12" s="132" customFormat="1" ht="13.5" customHeight="1">
      <c r="A52" s="892" t="s">
        <v>169</v>
      </c>
      <c r="B52" s="892"/>
      <c r="C52" s="892"/>
      <c r="D52" s="892"/>
      <c r="E52" s="892"/>
      <c r="F52" s="892"/>
      <c r="G52" s="892"/>
      <c r="H52" s="892"/>
      <c r="I52" s="892"/>
      <c r="J52" s="892"/>
      <c r="K52" s="879"/>
      <c r="L52" s="892"/>
    </row>
    <row r="53" spans="1:12" s="132" customFormat="1" ht="12" customHeight="1">
      <c r="A53" s="879" t="s">
        <v>201</v>
      </c>
      <c r="B53" s="879"/>
      <c r="C53" s="879"/>
      <c r="D53" s="879"/>
      <c r="E53" s="879"/>
      <c r="F53" s="879"/>
      <c r="G53" s="879"/>
      <c r="H53" s="879"/>
      <c r="I53" s="879"/>
      <c r="J53" s="879"/>
      <c r="K53" s="879"/>
      <c r="L53" s="879"/>
    </row>
    <row r="54" spans="1:12" s="132" customFormat="1" ht="12" customHeight="1">
      <c r="A54" s="879" t="s">
        <v>176</v>
      </c>
      <c r="B54" s="879"/>
      <c r="C54" s="879"/>
      <c r="D54" s="879"/>
      <c r="E54" s="879"/>
      <c r="F54" s="879"/>
      <c r="G54" s="879"/>
      <c r="H54" s="879"/>
      <c r="I54" s="879"/>
      <c r="J54" s="879"/>
      <c r="K54" s="879"/>
      <c r="L54" s="879"/>
    </row>
  </sheetData>
  <mergeCells count="20">
    <mergeCell ref="K5:K6"/>
    <mergeCell ref="L5:L6"/>
    <mergeCell ref="A51:C51"/>
    <mergeCell ref="A52:L52"/>
    <mergeCell ref="A53:L53"/>
    <mergeCell ref="A54:L54"/>
    <mergeCell ref="A34:C34"/>
    <mergeCell ref="A46:C46"/>
    <mergeCell ref="A49:C49"/>
    <mergeCell ref="A50:C50"/>
    <mergeCell ref="A1:L1"/>
    <mergeCell ref="A3:L3"/>
    <mergeCell ref="B5:C5"/>
    <mergeCell ref="A19:C19"/>
    <mergeCell ref="E5:E6"/>
    <mergeCell ref="F5:F6"/>
    <mergeCell ref="G5:G6"/>
    <mergeCell ref="H5:H6"/>
    <mergeCell ref="I5:I6"/>
    <mergeCell ref="J5:J6"/>
  </mergeCells>
  <printOptions horizontalCentered="1"/>
  <pageMargins left="0.9055118110236221" right="0.7480314960629921" top="0.7874015748031497" bottom="0.7874015748031497" header="0.5118110236220472" footer="0.5118110236220472"/>
  <pageSetup horizontalDpi="600" verticalDpi="600" orientation="portrait" paperSize="9" scale="80" r:id="rId2"/>
  <colBreaks count="1" manualBreakCount="1">
    <brk id="12" max="65535" man="1"/>
  </colBreaks>
  <drawing r:id="rId1"/>
</worksheet>
</file>

<file path=xl/worksheets/sheet6.xml><?xml version="1.0" encoding="utf-8"?>
<worksheet xmlns="http://schemas.openxmlformats.org/spreadsheetml/2006/main" xmlns:r="http://schemas.openxmlformats.org/officeDocument/2006/relationships">
  <dimension ref="A1:T45"/>
  <sheetViews>
    <sheetView view="pageBreakPreview" zoomScaleSheetLayoutView="100" workbookViewId="0" topLeftCell="A1">
      <selection activeCell="A1" sqref="A1:Y1"/>
    </sheetView>
  </sheetViews>
  <sheetFormatPr defaultColWidth="9.00390625" defaultRowHeight="13.5"/>
  <cols>
    <col min="1" max="1" width="2.50390625" style="96" customWidth="1"/>
    <col min="2" max="2" width="12.375" style="96" customWidth="1"/>
    <col min="3" max="3" width="1.4921875" style="96" customWidth="1"/>
    <col min="4" max="4" width="0.37109375" style="96" customWidth="1"/>
    <col min="5" max="11" width="13.625" style="133" customWidth="1"/>
    <col min="12" max="12" width="13.625" style="134" customWidth="1"/>
    <col min="13" max="16384" width="9.00390625" style="88" customWidth="1"/>
  </cols>
  <sheetData>
    <row r="1" spans="1:12" ht="13.5" customHeight="1">
      <c r="A1" s="893" t="s">
        <v>223</v>
      </c>
      <c r="B1" s="893"/>
      <c r="C1" s="893"/>
      <c r="D1" s="893"/>
      <c r="E1" s="893"/>
      <c r="F1" s="893"/>
      <c r="G1" s="893"/>
      <c r="H1" s="893"/>
      <c r="I1" s="893"/>
      <c r="J1" s="893"/>
      <c r="K1" s="893"/>
      <c r="L1" s="893"/>
    </row>
    <row r="2" spans="1:12" ht="12" customHeight="1">
      <c r="A2" s="894"/>
      <c r="B2" s="894"/>
      <c r="C2" s="894"/>
      <c r="D2" s="894"/>
      <c r="E2" s="894"/>
      <c r="F2" s="894"/>
      <c r="G2" s="894"/>
      <c r="H2" s="894"/>
      <c r="I2" s="894"/>
      <c r="J2" s="894"/>
      <c r="K2" s="894"/>
      <c r="L2" s="894"/>
    </row>
    <row r="3" spans="1:12" ht="12" customHeight="1" thickBot="1">
      <c r="A3" s="89"/>
      <c r="B3" s="89"/>
      <c r="C3" s="89"/>
      <c r="D3" s="89"/>
      <c r="E3" s="136"/>
      <c r="F3" s="136"/>
      <c r="G3" s="136"/>
      <c r="H3" s="136"/>
      <c r="I3" s="136"/>
      <c r="J3" s="136"/>
      <c r="K3" s="136"/>
      <c r="L3" s="90"/>
    </row>
    <row r="4" spans="1:12" ht="19.5" customHeight="1">
      <c r="A4" s="305"/>
      <c r="B4" s="872" t="s">
        <v>113</v>
      </c>
      <c r="C4" s="798"/>
      <c r="D4" s="32"/>
      <c r="E4" s="895" t="s">
        <v>256</v>
      </c>
      <c r="F4" s="895" t="s">
        <v>257</v>
      </c>
      <c r="G4" s="895" t="s">
        <v>258</v>
      </c>
      <c r="H4" s="895" t="s">
        <v>259</v>
      </c>
      <c r="I4" s="895" t="s">
        <v>260</v>
      </c>
      <c r="J4" s="895" t="s">
        <v>261</v>
      </c>
      <c r="K4" s="901" t="s">
        <v>254</v>
      </c>
      <c r="L4" s="903" t="s">
        <v>262</v>
      </c>
    </row>
    <row r="5" spans="1:12" ht="19.5" customHeight="1" thickBot="1">
      <c r="A5" s="389" t="s">
        <v>164</v>
      </c>
      <c r="B5" s="89"/>
      <c r="C5" s="170"/>
      <c r="D5" s="170"/>
      <c r="E5" s="896"/>
      <c r="F5" s="896"/>
      <c r="G5" s="896"/>
      <c r="H5" s="896"/>
      <c r="I5" s="896"/>
      <c r="J5" s="896"/>
      <c r="K5" s="902"/>
      <c r="L5" s="904"/>
    </row>
    <row r="6" spans="1:20" ht="19.5" customHeight="1">
      <c r="A6" s="316"/>
      <c r="B6" s="143" t="s">
        <v>67</v>
      </c>
      <c r="C6" s="125"/>
      <c r="D6" s="144"/>
      <c r="E6" s="509">
        <v>253572</v>
      </c>
      <c r="F6" s="509">
        <v>10364</v>
      </c>
      <c r="G6" s="509">
        <v>327</v>
      </c>
      <c r="H6" s="509">
        <v>7305</v>
      </c>
      <c r="I6" s="509">
        <v>1193</v>
      </c>
      <c r="J6" s="509">
        <v>3317</v>
      </c>
      <c r="K6" s="510">
        <f>SUM(E6:J6)</f>
        <v>276078</v>
      </c>
      <c r="L6" s="511">
        <v>2457</v>
      </c>
      <c r="N6" s="122"/>
      <c r="O6" s="122"/>
      <c r="P6" s="138"/>
      <c r="Q6" s="122"/>
      <c r="R6" s="122"/>
      <c r="S6" s="122"/>
      <c r="T6" s="139"/>
    </row>
    <row r="7" spans="1:20" ht="19.5" customHeight="1">
      <c r="A7" s="307"/>
      <c r="B7" s="100" t="s">
        <v>68</v>
      </c>
      <c r="C7" s="101"/>
      <c r="D7" s="137"/>
      <c r="E7" s="462">
        <v>68323</v>
      </c>
      <c r="F7" s="462">
        <v>7605</v>
      </c>
      <c r="G7" s="462">
        <v>407</v>
      </c>
      <c r="H7" s="462">
        <v>2496</v>
      </c>
      <c r="I7" s="462">
        <v>151</v>
      </c>
      <c r="J7" s="462">
        <v>1796</v>
      </c>
      <c r="K7" s="463">
        <f aca="true" t="shared" si="0" ref="K7:K39">SUM(E7:J7)</f>
        <v>80778</v>
      </c>
      <c r="L7" s="464">
        <v>826</v>
      </c>
      <c r="N7" s="122"/>
      <c r="O7" s="122"/>
      <c r="P7" s="138"/>
      <c r="Q7" s="122"/>
      <c r="R7" s="138"/>
      <c r="S7" s="122"/>
      <c r="T7" s="139"/>
    </row>
    <row r="8" spans="1:20" ht="19.5" customHeight="1">
      <c r="A8" s="307"/>
      <c r="B8" s="100" t="s">
        <v>69</v>
      </c>
      <c r="C8" s="101"/>
      <c r="D8" s="140"/>
      <c r="E8" s="462">
        <v>93819</v>
      </c>
      <c r="F8" s="462">
        <v>8307</v>
      </c>
      <c r="G8" s="462">
        <v>0</v>
      </c>
      <c r="H8" s="462">
        <v>3150</v>
      </c>
      <c r="I8" s="462">
        <v>1159</v>
      </c>
      <c r="J8" s="462">
        <v>2997</v>
      </c>
      <c r="K8" s="463">
        <f t="shared" si="0"/>
        <v>109432</v>
      </c>
      <c r="L8" s="464">
        <v>1138</v>
      </c>
      <c r="N8" s="122"/>
      <c r="O8" s="122"/>
      <c r="P8" s="138"/>
      <c r="Q8" s="122"/>
      <c r="R8" s="122"/>
      <c r="S8" s="122"/>
      <c r="T8" s="139"/>
    </row>
    <row r="9" spans="1:20" ht="19.5" customHeight="1">
      <c r="A9" s="307"/>
      <c r="B9" s="100" t="s">
        <v>70</v>
      </c>
      <c r="C9" s="101"/>
      <c r="D9" s="140"/>
      <c r="E9" s="462">
        <v>42302</v>
      </c>
      <c r="F9" s="462">
        <v>1030</v>
      </c>
      <c r="G9" s="462">
        <v>0</v>
      </c>
      <c r="H9" s="462">
        <v>1507</v>
      </c>
      <c r="I9" s="462">
        <v>239</v>
      </c>
      <c r="J9" s="462">
        <v>905</v>
      </c>
      <c r="K9" s="463">
        <f t="shared" si="0"/>
        <v>45983</v>
      </c>
      <c r="L9" s="464">
        <v>360</v>
      </c>
      <c r="N9" s="122"/>
      <c r="O9" s="122"/>
      <c r="P9" s="138"/>
      <c r="Q9" s="122"/>
      <c r="R9" s="138"/>
      <c r="S9" s="122"/>
      <c r="T9" s="139"/>
    </row>
    <row r="10" spans="1:20" ht="19.5" customHeight="1">
      <c r="A10" s="307"/>
      <c r="B10" s="100" t="s">
        <v>71</v>
      </c>
      <c r="C10" s="101"/>
      <c r="D10" s="140"/>
      <c r="E10" s="462">
        <v>103153</v>
      </c>
      <c r="F10" s="462">
        <v>6988</v>
      </c>
      <c r="G10" s="462">
        <v>0</v>
      </c>
      <c r="H10" s="462">
        <v>4433</v>
      </c>
      <c r="I10" s="462">
        <v>4007</v>
      </c>
      <c r="J10" s="462">
        <v>1916</v>
      </c>
      <c r="K10" s="463">
        <f t="shared" si="0"/>
        <v>120497</v>
      </c>
      <c r="L10" s="464">
        <v>1162</v>
      </c>
      <c r="N10" s="122"/>
      <c r="O10" s="122"/>
      <c r="P10" s="138"/>
      <c r="Q10" s="122"/>
      <c r="R10" s="122"/>
      <c r="S10" s="122"/>
      <c r="T10" s="139"/>
    </row>
    <row r="11" spans="1:20" ht="19.5" customHeight="1">
      <c r="A11" s="307"/>
      <c r="B11" s="100" t="s">
        <v>72</v>
      </c>
      <c r="C11" s="101"/>
      <c r="D11" s="140"/>
      <c r="E11" s="462">
        <v>94728</v>
      </c>
      <c r="F11" s="462">
        <v>9422</v>
      </c>
      <c r="G11" s="462">
        <v>166</v>
      </c>
      <c r="H11" s="462">
        <v>1634</v>
      </c>
      <c r="I11" s="462">
        <v>240</v>
      </c>
      <c r="J11" s="462">
        <v>2709</v>
      </c>
      <c r="K11" s="463">
        <f t="shared" si="0"/>
        <v>108899</v>
      </c>
      <c r="L11" s="464">
        <v>1031</v>
      </c>
      <c r="N11" s="122"/>
      <c r="O11" s="122"/>
      <c r="P11" s="138"/>
      <c r="Q11" s="122"/>
      <c r="R11" s="138"/>
      <c r="S11" s="122"/>
      <c r="T11" s="139"/>
    </row>
    <row r="12" spans="1:20" ht="19.5" customHeight="1">
      <c r="A12" s="309"/>
      <c r="B12" s="108" t="s">
        <v>73</v>
      </c>
      <c r="C12" s="30"/>
      <c r="D12" s="31"/>
      <c r="E12" s="462">
        <v>132112</v>
      </c>
      <c r="F12" s="462">
        <v>7474</v>
      </c>
      <c r="G12" s="462">
        <v>2332</v>
      </c>
      <c r="H12" s="462">
        <v>2263</v>
      </c>
      <c r="I12" s="462">
        <v>565</v>
      </c>
      <c r="J12" s="462">
        <v>2195</v>
      </c>
      <c r="K12" s="463">
        <f t="shared" si="0"/>
        <v>146941</v>
      </c>
      <c r="L12" s="464">
        <v>1405</v>
      </c>
      <c r="N12" s="122"/>
      <c r="O12" s="122"/>
      <c r="P12" s="122"/>
      <c r="Q12" s="122"/>
      <c r="R12" s="138"/>
      <c r="S12" s="122"/>
      <c r="T12" s="139"/>
    </row>
    <row r="13" spans="1:20" ht="19.5" customHeight="1">
      <c r="A13" s="307"/>
      <c r="B13" s="100" t="s">
        <v>74</v>
      </c>
      <c r="C13" s="101"/>
      <c r="D13" s="140"/>
      <c r="E13" s="462">
        <v>142132</v>
      </c>
      <c r="F13" s="462">
        <v>12740</v>
      </c>
      <c r="G13" s="462">
        <v>1093</v>
      </c>
      <c r="H13" s="462">
        <v>608</v>
      </c>
      <c r="I13" s="462">
        <v>110</v>
      </c>
      <c r="J13" s="462">
        <v>2120</v>
      </c>
      <c r="K13" s="463">
        <f t="shared" si="0"/>
        <v>158803</v>
      </c>
      <c r="L13" s="464">
        <v>1622</v>
      </c>
      <c r="N13" s="122"/>
      <c r="O13" s="122"/>
      <c r="P13" s="122"/>
      <c r="Q13" s="138"/>
      <c r="R13" s="138"/>
      <c r="S13" s="122"/>
      <c r="T13" s="139"/>
    </row>
    <row r="14" spans="1:20" ht="19.5" customHeight="1">
      <c r="A14" s="307"/>
      <c r="B14" s="100" t="s">
        <v>75</v>
      </c>
      <c r="C14" s="101"/>
      <c r="D14" s="140"/>
      <c r="E14" s="462">
        <v>146222</v>
      </c>
      <c r="F14" s="462">
        <v>9184</v>
      </c>
      <c r="G14" s="462">
        <v>0</v>
      </c>
      <c r="H14" s="462">
        <v>622</v>
      </c>
      <c r="I14" s="462">
        <v>407</v>
      </c>
      <c r="J14" s="462">
        <v>3772</v>
      </c>
      <c r="K14" s="463">
        <f t="shared" si="0"/>
        <v>160207</v>
      </c>
      <c r="L14" s="464">
        <v>1536</v>
      </c>
      <c r="N14" s="122"/>
      <c r="O14" s="122"/>
      <c r="P14" s="138"/>
      <c r="Q14" s="138"/>
      <c r="R14" s="138"/>
      <c r="S14" s="122"/>
      <c r="T14" s="139"/>
    </row>
    <row r="15" spans="1:20" ht="19.5" customHeight="1">
      <c r="A15" s="307"/>
      <c r="B15" s="100" t="s">
        <v>76</v>
      </c>
      <c r="C15" s="101"/>
      <c r="D15" s="140"/>
      <c r="E15" s="462">
        <v>168440</v>
      </c>
      <c r="F15" s="462">
        <v>1078</v>
      </c>
      <c r="G15" s="462">
        <v>627</v>
      </c>
      <c r="H15" s="462">
        <v>3013</v>
      </c>
      <c r="I15" s="462">
        <v>170</v>
      </c>
      <c r="J15" s="462">
        <v>1833</v>
      </c>
      <c r="K15" s="463">
        <f t="shared" si="0"/>
        <v>175161</v>
      </c>
      <c r="L15" s="464">
        <v>1499</v>
      </c>
      <c r="M15" s="96"/>
      <c r="N15" s="122"/>
      <c r="O15" s="138"/>
      <c r="P15" s="138"/>
      <c r="Q15" s="122"/>
      <c r="R15" s="138"/>
      <c r="S15" s="122"/>
      <c r="T15" s="139"/>
    </row>
    <row r="16" spans="1:20" ht="19.5" customHeight="1">
      <c r="A16" s="310"/>
      <c r="B16" s="110" t="s">
        <v>77</v>
      </c>
      <c r="C16" s="29"/>
      <c r="D16" s="140"/>
      <c r="E16" s="465">
        <v>0</v>
      </c>
      <c r="F16" s="465">
        <v>0</v>
      </c>
      <c r="G16" s="465">
        <v>0</v>
      </c>
      <c r="H16" s="465">
        <v>0</v>
      </c>
      <c r="I16" s="465">
        <v>0</v>
      </c>
      <c r="J16" s="465">
        <v>852</v>
      </c>
      <c r="K16" s="463">
        <f t="shared" si="0"/>
        <v>852</v>
      </c>
      <c r="L16" s="466">
        <v>1</v>
      </c>
      <c r="N16" s="138"/>
      <c r="O16" s="138"/>
      <c r="P16" s="138"/>
      <c r="Q16" s="138"/>
      <c r="R16" s="138"/>
      <c r="S16" s="138"/>
      <c r="T16" s="139"/>
    </row>
    <row r="17" spans="1:20" ht="19.5" customHeight="1" thickBot="1">
      <c r="A17" s="308"/>
      <c r="B17" s="103" t="s">
        <v>78</v>
      </c>
      <c r="C17" s="104"/>
      <c r="D17" s="141"/>
      <c r="E17" s="467">
        <v>525</v>
      </c>
      <c r="F17" s="467">
        <v>0</v>
      </c>
      <c r="G17" s="467">
        <v>0</v>
      </c>
      <c r="H17" s="467">
        <v>1630</v>
      </c>
      <c r="I17" s="467">
        <v>400</v>
      </c>
      <c r="J17" s="467">
        <v>1840</v>
      </c>
      <c r="K17" s="463">
        <f t="shared" si="0"/>
        <v>4395</v>
      </c>
      <c r="L17" s="468">
        <v>32</v>
      </c>
      <c r="N17" s="138"/>
      <c r="O17" s="138"/>
      <c r="P17" s="138"/>
      <c r="Q17" s="122"/>
      <c r="R17" s="138"/>
      <c r="S17" s="122"/>
      <c r="T17" s="139"/>
    </row>
    <row r="18" spans="1:20" ht="19.5" customHeight="1" thickBot="1" thickTop="1">
      <c r="A18" s="884" t="s">
        <v>79</v>
      </c>
      <c r="B18" s="885"/>
      <c r="C18" s="885"/>
      <c r="D18" s="142"/>
      <c r="E18" s="469">
        <f aca="true" t="shared" si="1" ref="E18:L18">SUM(E6:E17)</f>
        <v>1245328</v>
      </c>
      <c r="F18" s="469">
        <f t="shared" si="1"/>
        <v>74192</v>
      </c>
      <c r="G18" s="469">
        <f t="shared" si="1"/>
        <v>4952</v>
      </c>
      <c r="H18" s="469">
        <f t="shared" si="1"/>
        <v>28661</v>
      </c>
      <c r="I18" s="469">
        <f t="shared" si="1"/>
        <v>8641</v>
      </c>
      <c r="J18" s="469">
        <f t="shared" si="1"/>
        <v>26252</v>
      </c>
      <c r="K18" s="470">
        <f t="shared" si="1"/>
        <v>1388026</v>
      </c>
      <c r="L18" s="471">
        <f t="shared" si="1"/>
        <v>13069</v>
      </c>
      <c r="N18" s="122"/>
      <c r="O18" s="96"/>
      <c r="P18" s="96"/>
      <c r="Q18" s="96"/>
      <c r="R18" s="96"/>
      <c r="S18" s="96"/>
      <c r="T18" s="139"/>
    </row>
    <row r="19" spans="1:20" ht="19.5" customHeight="1">
      <c r="A19" s="316"/>
      <c r="B19" s="143" t="s">
        <v>80</v>
      </c>
      <c r="C19" s="125"/>
      <c r="D19" s="144"/>
      <c r="E19" s="472">
        <v>112463</v>
      </c>
      <c r="F19" s="472">
        <v>5002</v>
      </c>
      <c r="G19" s="472">
        <v>0</v>
      </c>
      <c r="H19" s="472">
        <v>1834</v>
      </c>
      <c r="I19" s="472">
        <v>370</v>
      </c>
      <c r="J19" s="472">
        <v>1700</v>
      </c>
      <c r="K19" s="463">
        <f t="shared" si="0"/>
        <v>121369</v>
      </c>
      <c r="L19" s="464">
        <v>1202</v>
      </c>
      <c r="N19" s="122"/>
      <c r="O19" s="122"/>
      <c r="P19" s="138"/>
      <c r="Q19" s="122"/>
      <c r="R19" s="138"/>
      <c r="S19" s="122"/>
      <c r="T19" s="139"/>
    </row>
    <row r="20" spans="1:20" ht="19.5" customHeight="1">
      <c r="A20" s="307"/>
      <c r="B20" s="100" t="s">
        <v>202</v>
      </c>
      <c r="C20" s="101"/>
      <c r="D20" s="137"/>
      <c r="E20" s="462">
        <v>38331</v>
      </c>
      <c r="F20" s="462">
        <v>2130</v>
      </c>
      <c r="G20" s="462">
        <v>0</v>
      </c>
      <c r="H20" s="462">
        <v>1446</v>
      </c>
      <c r="I20" s="462">
        <v>142</v>
      </c>
      <c r="J20" s="462">
        <v>3932</v>
      </c>
      <c r="K20" s="463">
        <f t="shared" si="0"/>
        <v>45981</v>
      </c>
      <c r="L20" s="464">
        <v>454</v>
      </c>
      <c r="M20" s="145"/>
      <c r="N20" s="122"/>
      <c r="O20" s="122"/>
      <c r="P20" s="138"/>
      <c r="Q20" s="122"/>
      <c r="R20" s="138"/>
      <c r="S20" s="122"/>
      <c r="T20" s="139"/>
    </row>
    <row r="21" spans="1:20" ht="19.5" customHeight="1">
      <c r="A21" s="307"/>
      <c r="B21" s="100" t="s">
        <v>82</v>
      </c>
      <c r="C21" s="101"/>
      <c r="D21" s="137"/>
      <c r="E21" s="462">
        <v>34021</v>
      </c>
      <c r="F21" s="462">
        <v>2778</v>
      </c>
      <c r="G21" s="462">
        <v>0</v>
      </c>
      <c r="H21" s="462">
        <v>846</v>
      </c>
      <c r="I21" s="462">
        <v>276</v>
      </c>
      <c r="J21" s="462">
        <v>989</v>
      </c>
      <c r="K21" s="463">
        <f t="shared" si="0"/>
        <v>38910</v>
      </c>
      <c r="L21" s="464">
        <v>362</v>
      </c>
      <c r="N21" s="122"/>
      <c r="O21" s="122"/>
      <c r="P21" s="138"/>
      <c r="Q21" s="122"/>
      <c r="R21" s="138"/>
      <c r="S21" s="122"/>
      <c r="T21" s="139"/>
    </row>
    <row r="22" spans="1:20" ht="19.5" customHeight="1">
      <c r="A22" s="307"/>
      <c r="B22" s="100" t="s">
        <v>83</v>
      </c>
      <c r="C22" s="101"/>
      <c r="D22" s="31"/>
      <c r="E22" s="462">
        <v>84939</v>
      </c>
      <c r="F22" s="462">
        <v>4507</v>
      </c>
      <c r="G22" s="462">
        <v>0</v>
      </c>
      <c r="H22" s="462">
        <v>1588</v>
      </c>
      <c r="I22" s="462">
        <v>742</v>
      </c>
      <c r="J22" s="462">
        <v>3455</v>
      </c>
      <c r="K22" s="463">
        <f t="shared" si="0"/>
        <v>95231</v>
      </c>
      <c r="L22" s="464">
        <v>900</v>
      </c>
      <c r="N22" s="122"/>
      <c r="O22" s="122"/>
      <c r="P22" s="138"/>
      <c r="Q22" s="122"/>
      <c r="R22" s="138"/>
      <c r="S22" s="122"/>
      <c r="T22" s="139"/>
    </row>
    <row r="23" spans="1:20" ht="19.5" customHeight="1">
      <c r="A23" s="307"/>
      <c r="B23" s="100" t="s">
        <v>84</v>
      </c>
      <c r="C23" s="101"/>
      <c r="D23" s="137"/>
      <c r="E23" s="462">
        <v>59276</v>
      </c>
      <c r="F23" s="462">
        <v>1673</v>
      </c>
      <c r="G23" s="462">
        <v>981</v>
      </c>
      <c r="H23" s="462">
        <v>797</v>
      </c>
      <c r="I23" s="462">
        <v>397</v>
      </c>
      <c r="J23" s="462">
        <v>942</v>
      </c>
      <c r="K23" s="463">
        <f t="shared" si="0"/>
        <v>64066</v>
      </c>
      <c r="L23" s="464">
        <v>514</v>
      </c>
      <c r="N23" s="122"/>
      <c r="O23" s="122"/>
      <c r="P23" s="138"/>
      <c r="Q23" s="138"/>
      <c r="R23" s="138"/>
      <c r="S23" s="138"/>
      <c r="T23" s="139"/>
    </row>
    <row r="24" spans="1:20" ht="19.5" customHeight="1">
      <c r="A24" s="307"/>
      <c r="B24" s="100" t="s">
        <v>85</v>
      </c>
      <c r="C24" s="101"/>
      <c r="D24" s="137"/>
      <c r="E24" s="462">
        <v>34779</v>
      </c>
      <c r="F24" s="462">
        <v>610</v>
      </c>
      <c r="G24" s="462">
        <v>406</v>
      </c>
      <c r="H24" s="462">
        <v>565</v>
      </c>
      <c r="I24" s="462">
        <v>382</v>
      </c>
      <c r="J24" s="462">
        <v>1485</v>
      </c>
      <c r="K24" s="463">
        <f t="shared" si="0"/>
        <v>38227</v>
      </c>
      <c r="L24" s="464">
        <v>325</v>
      </c>
      <c r="N24" s="122"/>
      <c r="O24" s="138"/>
      <c r="P24" s="138"/>
      <c r="Q24" s="138"/>
      <c r="R24" s="138"/>
      <c r="S24" s="122"/>
      <c r="T24" s="139"/>
    </row>
    <row r="25" spans="1:20" ht="19.5" customHeight="1">
      <c r="A25" s="307"/>
      <c r="B25" s="100" t="s">
        <v>86</v>
      </c>
      <c r="C25" s="101"/>
      <c r="D25" s="137"/>
      <c r="E25" s="462">
        <v>30935</v>
      </c>
      <c r="F25" s="462">
        <v>1899</v>
      </c>
      <c r="G25" s="462">
        <v>0</v>
      </c>
      <c r="H25" s="462">
        <v>809</v>
      </c>
      <c r="I25" s="462">
        <v>298</v>
      </c>
      <c r="J25" s="462">
        <v>2686</v>
      </c>
      <c r="K25" s="463">
        <f t="shared" si="0"/>
        <v>36627</v>
      </c>
      <c r="L25" s="464">
        <v>370</v>
      </c>
      <c r="N25" s="122"/>
      <c r="O25" s="122"/>
      <c r="P25" s="138"/>
      <c r="Q25" s="138"/>
      <c r="R25" s="138"/>
      <c r="S25" s="122"/>
      <c r="T25" s="139"/>
    </row>
    <row r="26" spans="1:20" ht="19.5" customHeight="1">
      <c r="A26" s="307"/>
      <c r="B26" s="100" t="s">
        <v>89</v>
      </c>
      <c r="C26" s="101"/>
      <c r="D26" s="137"/>
      <c r="E26" s="462">
        <v>87913</v>
      </c>
      <c r="F26" s="462">
        <v>4983</v>
      </c>
      <c r="G26" s="462">
        <v>327</v>
      </c>
      <c r="H26" s="462">
        <v>1387</v>
      </c>
      <c r="I26" s="462">
        <v>145</v>
      </c>
      <c r="J26" s="462">
        <v>2035</v>
      </c>
      <c r="K26" s="463">
        <f t="shared" si="0"/>
        <v>96790</v>
      </c>
      <c r="L26" s="464">
        <v>1031</v>
      </c>
      <c r="N26" s="122"/>
      <c r="O26" s="122"/>
      <c r="P26" s="138"/>
      <c r="Q26" s="122"/>
      <c r="R26" s="138"/>
      <c r="S26" s="122"/>
      <c r="T26" s="139"/>
    </row>
    <row r="27" spans="1:20" ht="19.5" customHeight="1">
      <c r="A27" s="307"/>
      <c r="B27" s="100" t="s">
        <v>90</v>
      </c>
      <c r="C27" s="101"/>
      <c r="D27" s="137"/>
      <c r="E27" s="462">
        <v>36940</v>
      </c>
      <c r="F27" s="462">
        <v>3495</v>
      </c>
      <c r="G27" s="462">
        <v>281</v>
      </c>
      <c r="H27" s="462">
        <v>1263</v>
      </c>
      <c r="I27" s="462">
        <v>30</v>
      </c>
      <c r="J27" s="462">
        <v>831</v>
      </c>
      <c r="K27" s="463">
        <f t="shared" si="0"/>
        <v>42840</v>
      </c>
      <c r="L27" s="464">
        <v>435</v>
      </c>
      <c r="N27" s="122"/>
      <c r="O27" s="122"/>
      <c r="P27" s="138"/>
      <c r="Q27" s="122"/>
      <c r="R27" s="138"/>
      <c r="S27" s="122"/>
      <c r="T27" s="139"/>
    </row>
    <row r="28" spans="1:20" ht="19.5" customHeight="1">
      <c r="A28" s="307"/>
      <c r="B28" s="100" t="s">
        <v>91</v>
      </c>
      <c r="C28" s="101"/>
      <c r="D28" s="137"/>
      <c r="E28" s="462">
        <v>29700</v>
      </c>
      <c r="F28" s="462">
        <v>0</v>
      </c>
      <c r="G28" s="462">
        <v>330</v>
      </c>
      <c r="H28" s="462">
        <v>956</v>
      </c>
      <c r="I28" s="462">
        <v>0</v>
      </c>
      <c r="J28" s="462">
        <v>301</v>
      </c>
      <c r="K28" s="463">
        <f t="shared" si="0"/>
        <v>31287</v>
      </c>
      <c r="L28" s="464">
        <v>286</v>
      </c>
      <c r="N28" s="122"/>
      <c r="O28" s="138"/>
      <c r="P28" s="138"/>
      <c r="Q28" s="138"/>
      <c r="R28" s="138"/>
      <c r="S28" s="138"/>
      <c r="T28" s="139"/>
    </row>
    <row r="29" spans="1:20" ht="19.5" customHeight="1" thickBot="1">
      <c r="A29" s="308"/>
      <c r="B29" s="103" t="s">
        <v>92</v>
      </c>
      <c r="C29" s="104"/>
      <c r="D29" s="146"/>
      <c r="E29" s="467">
        <v>1923</v>
      </c>
      <c r="F29" s="467">
        <v>0</v>
      </c>
      <c r="G29" s="467">
        <v>0</v>
      </c>
      <c r="H29" s="467">
        <v>0</v>
      </c>
      <c r="I29" s="467">
        <v>0</v>
      </c>
      <c r="J29" s="467">
        <v>0</v>
      </c>
      <c r="K29" s="463">
        <f t="shared" si="0"/>
        <v>1923</v>
      </c>
      <c r="L29" s="468">
        <v>19</v>
      </c>
      <c r="N29" s="122"/>
      <c r="O29" s="138"/>
      <c r="P29" s="138"/>
      <c r="Q29" s="138"/>
      <c r="R29" s="138"/>
      <c r="S29" s="138"/>
      <c r="T29" s="139"/>
    </row>
    <row r="30" spans="1:20" ht="19.5" customHeight="1" thickBot="1" thickTop="1">
      <c r="A30" s="880" t="s">
        <v>93</v>
      </c>
      <c r="B30" s="881"/>
      <c r="C30" s="881"/>
      <c r="D30" s="147"/>
      <c r="E30" s="469">
        <f aca="true" t="shared" si="2" ref="E30:L30">SUM(E19:E29)</f>
        <v>551220</v>
      </c>
      <c r="F30" s="469">
        <f t="shared" si="2"/>
        <v>27077</v>
      </c>
      <c r="G30" s="469">
        <f t="shared" si="2"/>
        <v>2325</v>
      </c>
      <c r="H30" s="469">
        <f t="shared" si="2"/>
        <v>11491</v>
      </c>
      <c r="I30" s="469">
        <f t="shared" si="2"/>
        <v>2782</v>
      </c>
      <c r="J30" s="469">
        <f t="shared" si="2"/>
        <v>18356</v>
      </c>
      <c r="K30" s="470">
        <f t="shared" si="2"/>
        <v>613251</v>
      </c>
      <c r="L30" s="471">
        <f t="shared" si="2"/>
        <v>5898</v>
      </c>
      <c r="N30" s="122"/>
      <c r="O30" s="96"/>
      <c r="P30" s="96"/>
      <c r="Q30" s="96"/>
      <c r="R30" s="96"/>
      <c r="S30" s="96"/>
      <c r="T30" s="139"/>
    </row>
    <row r="31" spans="1:20" ht="19.5" customHeight="1">
      <c r="A31" s="316"/>
      <c r="B31" s="143" t="s">
        <v>95</v>
      </c>
      <c r="C31" s="125"/>
      <c r="D31" s="148"/>
      <c r="E31" s="472">
        <v>114791</v>
      </c>
      <c r="F31" s="472">
        <v>11956</v>
      </c>
      <c r="G31" s="472">
        <v>538</v>
      </c>
      <c r="H31" s="472">
        <v>2973</v>
      </c>
      <c r="I31" s="472">
        <v>798</v>
      </c>
      <c r="J31" s="472">
        <v>1400</v>
      </c>
      <c r="K31" s="463">
        <v>132456</v>
      </c>
      <c r="L31" s="473">
        <v>965</v>
      </c>
      <c r="N31" s="138"/>
      <c r="O31" s="138"/>
      <c r="P31" s="138"/>
      <c r="Q31" s="138"/>
      <c r="R31" s="138"/>
      <c r="S31" s="138"/>
      <c r="T31" s="139"/>
    </row>
    <row r="32" spans="1:20" ht="19.5" customHeight="1">
      <c r="A32" s="307"/>
      <c r="B32" s="100" t="s">
        <v>96</v>
      </c>
      <c r="C32" s="101"/>
      <c r="D32" s="149"/>
      <c r="E32" s="462">
        <v>97433</v>
      </c>
      <c r="F32" s="462">
        <v>3757</v>
      </c>
      <c r="G32" s="462">
        <v>0</v>
      </c>
      <c r="H32" s="462">
        <v>984</v>
      </c>
      <c r="I32" s="462">
        <v>981</v>
      </c>
      <c r="J32" s="462">
        <v>4244</v>
      </c>
      <c r="K32" s="463">
        <f t="shared" si="0"/>
        <v>107399</v>
      </c>
      <c r="L32" s="464">
        <v>832</v>
      </c>
      <c r="N32" s="122"/>
      <c r="O32" s="122"/>
      <c r="P32" s="138"/>
      <c r="Q32" s="138"/>
      <c r="R32" s="138"/>
      <c r="S32" s="122"/>
      <c r="T32" s="139"/>
    </row>
    <row r="33" spans="1:20" ht="19.5" customHeight="1">
      <c r="A33" s="309"/>
      <c r="B33" s="108" t="s">
        <v>97</v>
      </c>
      <c r="C33" s="30"/>
      <c r="D33" s="149"/>
      <c r="E33" s="462">
        <v>88501</v>
      </c>
      <c r="F33" s="462">
        <v>6794</v>
      </c>
      <c r="G33" s="462">
        <v>856</v>
      </c>
      <c r="H33" s="462">
        <v>1041</v>
      </c>
      <c r="I33" s="462">
        <v>305</v>
      </c>
      <c r="J33" s="462">
        <v>1442</v>
      </c>
      <c r="K33" s="463">
        <f t="shared" si="0"/>
        <v>98939</v>
      </c>
      <c r="L33" s="464">
        <v>790</v>
      </c>
      <c r="N33" s="122"/>
      <c r="O33" s="122"/>
      <c r="P33" s="138"/>
      <c r="Q33" s="122"/>
      <c r="R33" s="138"/>
      <c r="S33" s="122"/>
      <c r="T33" s="139"/>
    </row>
    <row r="34" spans="1:20" ht="19.5" customHeight="1">
      <c r="A34" s="307"/>
      <c r="B34" s="100" t="s">
        <v>99</v>
      </c>
      <c r="C34" s="101"/>
      <c r="D34" s="149"/>
      <c r="E34" s="462">
        <v>104518</v>
      </c>
      <c r="F34" s="462">
        <v>4509</v>
      </c>
      <c r="G34" s="462">
        <v>0</v>
      </c>
      <c r="H34" s="462">
        <v>1409</v>
      </c>
      <c r="I34" s="462">
        <v>433</v>
      </c>
      <c r="J34" s="462">
        <v>2735</v>
      </c>
      <c r="K34" s="463">
        <f t="shared" si="0"/>
        <v>113604</v>
      </c>
      <c r="L34" s="464">
        <v>962</v>
      </c>
      <c r="N34" s="122"/>
      <c r="O34" s="122"/>
      <c r="P34" s="138"/>
      <c r="Q34" s="122"/>
      <c r="R34" s="138"/>
      <c r="S34" s="122"/>
      <c r="T34" s="139"/>
    </row>
    <row r="35" spans="1:20" ht="19.5" customHeight="1">
      <c r="A35" s="307"/>
      <c r="B35" s="100" t="s">
        <v>101</v>
      </c>
      <c r="C35" s="101"/>
      <c r="D35" s="51"/>
      <c r="E35" s="462">
        <v>111890</v>
      </c>
      <c r="F35" s="462">
        <v>2478</v>
      </c>
      <c r="G35" s="462">
        <v>409</v>
      </c>
      <c r="H35" s="462">
        <v>1432</v>
      </c>
      <c r="I35" s="462">
        <v>322</v>
      </c>
      <c r="J35" s="462">
        <v>4514</v>
      </c>
      <c r="K35" s="463">
        <f t="shared" si="0"/>
        <v>121045</v>
      </c>
      <c r="L35" s="464">
        <v>996</v>
      </c>
      <c r="N35" s="122"/>
      <c r="O35" s="122"/>
      <c r="P35" s="138"/>
      <c r="Q35" s="122"/>
      <c r="R35" s="138"/>
      <c r="S35" s="122"/>
      <c r="T35" s="139"/>
    </row>
    <row r="36" spans="1:20" ht="19.5" customHeight="1" thickBot="1">
      <c r="A36" s="308"/>
      <c r="B36" s="103" t="s">
        <v>102</v>
      </c>
      <c r="C36" s="104"/>
      <c r="D36" s="146"/>
      <c r="E36" s="467">
        <v>65876</v>
      </c>
      <c r="F36" s="467">
        <v>3608</v>
      </c>
      <c r="G36" s="467">
        <v>0</v>
      </c>
      <c r="H36" s="467">
        <v>992</v>
      </c>
      <c r="I36" s="467">
        <v>150</v>
      </c>
      <c r="J36" s="467">
        <v>3416</v>
      </c>
      <c r="K36" s="463">
        <v>74042</v>
      </c>
      <c r="L36" s="468">
        <v>718</v>
      </c>
      <c r="M36" s="96"/>
      <c r="N36" s="138"/>
      <c r="O36" s="138"/>
      <c r="P36" s="138"/>
      <c r="Q36" s="138"/>
      <c r="R36" s="138"/>
      <c r="S36" s="138"/>
      <c r="T36" s="139"/>
    </row>
    <row r="37" spans="1:20" ht="19.5" customHeight="1" thickBot="1" thickTop="1">
      <c r="A37" s="873" t="s">
        <v>103</v>
      </c>
      <c r="B37" s="874"/>
      <c r="C37" s="874"/>
      <c r="D37" s="150"/>
      <c r="E37" s="469">
        <f aca="true" t="shared" si="3" ref="E37:L37">SUM(E31:E36)</f>
        <v>583009</v>
      </c>
      <c r="F37" s="469">
        <f t="shared" si="3"/>
        <v>33102</v>
      </c>
      <c r="G37" s="469">
        <f t="shared" si="3"/>
        <v>1803</v>
      </c>
      <c r="H37" s="469">
        <f t="shared" si="3"/>
        <v>8831</v>
      </c>
      <c r="I37" s="469">
        <f t="shared" si="3"/>
        <v>2989</v>
      </c>
      <c r="J37" s="469">
        <f t="shared" si="3"/>
        <v>17751</v>
      </c>
      <c r="K37" s="470">
        <f t="shared" si="3"/>
        <v>647485</v>
      </c>
      <c r="L37" s="471">
        <f t="shared" si="3"/>
        <v>5263</v>
      </c>
      <c r="N37" s="122"/>
      <c r="O37" s="96"/>
      <c r="P37" s="96"/>
      <c r="Q37" s="96"/>
      <c r="R37" s="96"/>
      <c r="S37" s="96"/>
      <c r="T37" s="139"/>
    </row>
    <row r="38" spans="1:20" ht="19.5" customHeight="1">
      <c r="A38" s="316"/>
      <c r="B38" s="143" t="s">
        <v>161</v>
      </c>
      <c r="C38" s="125"/>
      <c r="D38" s="31"/>
      <c r="E38" s="472">
        <v>19861</v>
      </c>
      <c r="F38" s="472">
        <v>0</v>
      </c>
      <c r="G38" s="472">
        <v>0</v>
      </c>
      <c r="H38" s="472">
        <v>286</v>
      </c>
      <c r="I38" s="472">
        <v>0</v>
      </c>
      <c r="J38" s="472">
        <v>3320</v>
      </c>
      <c r="K38" s="463">
        <f t="shared" si="0"/>
        <v>23467</v>
      </c>
      <c r="L38" s="473">
        <v>301</v>
      </c>
      <c r="N38" s="122"/>
      <c r="O38" s="138"/>
      <c r="P38" s="138"/>
      <c r="Q38" s="138"/>
      <c r="R38" s="138"/>
      <c r="S38" s="122"/>
      <c r="T38" s="139"/>
    </row>
    <row r="39" spans="1:20" ht="19.5" customHeight="1" thickBot="1">
      <c r="A39" s="313"/>
      <c r="B39" s="103" t="s">
        <v>104</v>
      </c>
      <c r="C39" s="104"/>
      <c r="D39" s="141"/>
      <c r="E39" s="467">
        <v>12550</v>
      </c>
      <c r="F39" s="467">
        <v>0</v>
      </c>
      <c r="G39" s="467">
        <v>0</v>
      </c>
      <c r="H39" s="467">
        <v>441</v>
      </c>
      <c r="I39" s="467">
        <v>39</v>
      </c>
      <c r="J39" s="467">
        <v>3772</v>
      </c>
      <c r="K39" s="474">
        <f t="shared" si="0"/>
        <v>16802</v>
      </c>
      <c r="L39" s="468">
        <v>232</v>
      </c>
      <c r="N39" s="122"/>
      <c r="O39" s="138"/>
      <c r="P39" s="138"/>
      <c r="Q39" s="138"/>
      <c r="R39" s="138"/>
      <c r="S39" s="122"/>
      <c r="T39" s="139"/>
    </row>
    <row r="40" spans="1:14" ht="19.5" customHeight="1" thickBot="1" thickTop="1">
      <c r="A40" s="897" t="s">
        <v>162</v>
      </c>
      <c r="B40" s="898"/>
      <c r="C40" s="898"/>
      <c r="D40" s="151"/>
      <c r="E40" s="475">
        <f aca="true" t="shared" si="4" ref="E40:L40">SUM(E38:E39)</f>
        <v>32411</v>
      </c>
      <c r="F40" s="475">
        <f t="shared" si="4"/>
        <v>0</v>
      </c>
      <c r="G40" s="475">
        <f t="shared" si="4"/>
        <v>0</v>
      </c>
      <c r="H40" s="475">
        <f t="shared" si="4"/>
        <v>727</v>
      </c>
      <c r="I40" s="475">
        <f t="shared" si="4"/>
        <v>39</v>
      </c>
      <c r="J40" s="475">
        <f t="shared" si="4"/>
        <v>7092</v>
      </c>
      <c r="K40" s="476">
        <f t="shared" si="4"/>
        <v>40269</v>
      </c>
      <c r="L40" s="477">
        <f t="shared" si="4"/>
        <v>533</v>
      </c>
      <c r="N40" s="122"/>
    </row>
    <row r="41" spans="1:14" ht="19.5" customHeight="1" thickBot="1">
      <c r="A41" s="899" t="s">
        <v>163</v>
      </c>
      <c r="B41" s="900"/>
      <c r="C41" s="900"/>
      <c r="D41" s="152"/>
      <c r="E41" s="478">
        <f aca="true" t="shared" si="5" ref="E41:L41">+E18+E30+E37+E40</f>
        <v>2411968</v>
      </c>
      <c r="F41" s="478">
        <f t="shared" si="5"/>
        <v>134371</v>
      </c>
      <c r="G41" s="478">
        <f t="shared" si="5"/>
        <v>9080</v>
      </c>
      <c r="H41" s="478">
        <f t="shared" si="5"/>
        <v>49710</v>
      </c>
      <c r="I41" s="478">
        <f t="shared" si="5"/>
        <v>14451</v>
      </c>
      <c r="J41" s="478">
        <f t="shared" si="5"/>
        <v>69451</v>
      </c>
      <c r="K41" s="479">
        <f t="shared" si="5"/>
        <v>2689031</v>
      </c>
      <c r="L41" s="480">
        <f t="shared" si="5"/>
        <v>24763</v>
      </c>
      <c r="N41" s="122"/>
    </row>
    <row r="42" spans="1:13" ht="19.5" customHeight="1" thickBot="1">
      <c r="A42" s="905" t="s">
        <v>165</v>
      </c>
      <c r="B42" s="906"/>
      <c r="C42" s="906"/>
      <c r="D42" s="153"/>
      <c r="E42" s="481">
        <f>ROUND(E41/K41*100,2)</f>
        <v>89.7</v>
      </c>
      <c r="F42" s="481">
        <f>ROUND(F41/K41*100,2)</f>
        <v>5</v>
      </c>
      <c r="G42" s="481">
        <f>ROUND(G41/K41*100,2)</f>
        <v>0.34</v>
      </c>
      <c r="H42" s="481">
        <f>ROUND(H41/K41*100,2)</f>
        <v>1.85</v>
      </c>
      <c r="I42" s="481">
        <v>0.5</v>
      </c>
      <c r="J42" s="481">
        <f>ROUND(J41/K41*100,2)</f>
        <v>2.58</v>
      </c>
      <c r="K42" s="481">
        <f>SUM(E42:J42)</f>
        <v>99.97</v>
      </c>
      <c r="L42" s="482"/>
      <c r="M42" s="96"/>
    </row>
    <row r="43" spans="1:12" s="154" customFormat="1" ht="19.5" customHeight="1">
      <c r="A43" s="879" t="s">
        <v>169</v>
      </c>
      <c r="B43" s="879"/>
      <c r="C43" s="879"/>
      <c r="D43" s="879"/>
      <c r="E43" s="879"/>
      <c r="F43" s="879"/>
      <c r="G43" s="879"/>
      <c r="H43" s="879"/>
      <c r="I43" s="879"/>
      <c r="J43" s="879"/>
      <c r="K43" s="879"/>
      <c r="L43" s="879"/>
    </row>
    <row r="44" spans="1:12" s="154" customFormat="1" ht="19.5" customHeight="1">
      <c r="A44" s="879" t="s">
        <v>201</v>
      </c>
      <c r="B44" s="879"/>
      <c r="C44" s="879"/>
      <c r="D44" s="879"/>
      <c r="E44" s="879"/>
      <c r="F44" s="879"/>
      <c r="G44" s="879"/>
      <c r="H44" s="879"/>
      <c r="I44" s="879"/>
      <c r="J44" s="879"/>
      <c r="K44" s="879"/>
      <c r="L44" s="879"/>
    </row>
    <row r="45" spans="1:12" s="154" customFormat="1" ht="19.5" customHeight="1">
      <c r="A45" s="879" t="s">
        <v>176</v>
      </c>
      <c r="B45" s="879"/>
      <c r="C45" s="879"/>
      <c r="D45" s="879"/>
      <c r="E45" s="879"/>
      <c r="F45" s="879"/>
      <c r="G45" s="879"/>
      <c r="H45" s="879"/>
      <c r="I45" s="879"/>
      <c r="J45" s="879"/>
      <c r="K45" s="879"/>
      <c r="L45" s="879"/>
    </row>
  </sheetData>
  <mergeCells count="20">
    <mergeCell ref="K4:K5"/>
    <mergeCell ref="L4:L5"/>
    <mergeCell ref="A42:C42"/>
    <mergeCell ref="A43:L43"/>
    <mergeCell ref="A44:L44"/>
    <mergeCell ref="A45:L45"/>
    <mergeCell ref="A30:C30"/>
    <mergeCell ref="A37:C37"/>
    <mergeCell ref="A40:C40"/>
    <mergeCell ref="A41:C41"/>
    <mergeCell ref="A1:L1"/>
    <mergeCell ref="A2:L2"/>
    <mergeCell ref="B4:C4"/>
    <mergeCell ref="A18:C18"/>
    <mergeCell ref="E4:E5"/>
    <mergeCell ref="F4:F5"/>
    <mergeCell ref="G4:G5"/>
    <mergeCell ref="H4:H5"/>
    <mergeCell ref="I4:I5"/>
    <mergeCell ref="J4:J5"/>
  </mergeCells>
  <printOptions horizontalCentered="1"/>
  <pageMargins left="0.31496062992125984" right="0.15748031496062992" top="0.7874015748031497" bottom="0.7874015748031497" header="0.5118110236220472" footer="0.5118110236220472"/>
  <pageSetup horizontalDpi="600" verticalDpi="600" orientation="portrait" paperSize="9" scale="75" r:id="rId2"/>
  <colBreaks count="1" manualBreakCount="1">
    <brk id="12" max="65535" man="1"/>
  </colBreaks>
  <drawing r:id="rId1"/>
</worksheet>
</file>

<file path=xl/worksheets/sheet7.xml><?xml version="1.0" encoding="utf-8"?>
<worksheet xmlns="http://schemas.openxmlformats.org/spreadsheetml/2006/main" xmlns:r="http://schemas.openxmlformats.org/officeDocument/2006/relationships">
  <dimension ref="A1:P49"/>
  <sheetViews>
    <sheetView view="pageBreakPreview" zoomScaleSheetLayoutView="100" workbookViewId="0" topLeftCell="A15">
      <selection activeCell="A1" sqref="A1:Y1"/>
    </sheetView>
  </sheetViews>
  <sheetFormatPr defaultColWidth="9.00390625" defaultRowHeight="13.5"/>
  <cols>
    <col min="1" max="1" width="1.4921875" style="96" customWidth="1"/>
    <col min="2" max="2" width="11.75390625" style="96" customWidth="1"/>
    <col min="3" max="3" width="1.4921875" style="96" customWidth="1"/>
    <col min="4" max="4" width="2.00390625" style="96" customWidth="1"/>
    <col min="5" max="9" width="15.625" style="133" customWidth="1"/>
    <col min="10" max="10" width="15.625" style="134" customWidth="1"/>
    <col min="11" max="16384" width="9.00390625" style="88" customWidth="1"/>
  </cols>
  <sheetData>
    <row r="1" spans="1:10" ht="13.5" customHeight="1">
      <c r="A1" s="893" t="s">
        <v>224</v>
      </c>
      <c r="B1" s="893"/>
      <c r="C1" s="893"/>
      <c r="D1" s="893"/>
      <c r="E1" s="893"/>
      <c r="F1" s="893"/>
      <c r="G1" s="893"/>
      <c r="H1" s="893"/>
      <c r="I1" s="893"/>
      <c r="J1" s="893"/>
    </row>
    <row r="2" spans="1:10" ht="8.25" customHeight="1">
      <c r="A2" s="155"/>
      <c r="B2" s="155"/>
      <c r="C2" s="155"/>
      <c r="D2" s="155"/>
      <c r="E2" s="155"/>
      <c r="F2" s="155"/>
      <c r="G2" s="155"/>
      <c r="H2" s="155"/>
      <c r="I2" s="155"/>
      <c r="J2" s="155"/>
    </row>
    <row r="3" spans="1:10" ht="12" customHeight="1" thickBot="1">
      <c r="A3" s="89"/>
      <c r="B3" s="89"/>
      <c r="C3" s="156"/>
      <c r="D3" s="89"/>
      <c r="E3" s="91"/>
      <c r="F3" s="91"/>
      <c r="G3" s="136"/>
      <c r="H3" s="136"/>
      <c r="I3" s="136"/>
      <c r="J3" s="90"/>
    </row>
    <row r="4" spans="1:10" s="159" customFormat="1" ht="19.5" customHeight="1">
      <c r="A4" s="318"/>
      <c r="B4" s="910" t="s">
        <v>113</v>
      </c>
      <c r="C4" s="911"/>
      <c r="D4" s="157"/>
      <c r="E4" s="573"/>
      <c r="F4" s="583"/>
      <c r="G4" s="586"/>
      <c r="H4" s="588"/>
      <c r="I4" s="158"/>
      <c r="J4" s="319"/>
    </row>
    <row r="5" spans="1:10" s="159" customFormat="1" ht="19.5" customHeight="1">
      <c r="A5" s="574"/>
      <c r="B5" s="575"/>
      <c r="C5" s="576"/>
      <c r="D5" s="577"/>
      <c r="E5" s="581" t="s">
        <v>276</v>
      </c>
      <c r="F5" s="585" t="s">
        <v>157</v>
      </c>
      <c r="G5" s="587" t="s">
        <v>158</v>
      </c>
      <c r="H5" s="578" t="s">
        <v>261</v>
      </c>
      <c r="I5" s="579" t="s">
        <v>254</v>
      </c>
      <c r="J5" s="580" t="s">
        <v>262</v>
      </c>
    </row>
    <row r="6" spans="1:10" s="162" customFormat="1" ht="19.5" customHeight="1">
      <c r="A6" s="320"/>
      <c r="B6" s="120"/>
      <c r="C6" s="46"/>
      <c r="D6" s="127"/>
      <c r="E6" s="572" t="s">
        <v>277</v>
      </c>
      <c r="F6" s="584" t="s">
        <v>263</v>
      </c>
      <c r="G6" s="584" t="s">
        <v>264</v>
      </c>
      <c r="H6" s="160"/>
      <c r="I6" s="161"/>
      <c r="J6" s="321"/>
    </row>
    <row r="7" spans="1:10" s="163" customFormat="1" ht="19.5" customHeight="1" thickBot="1">
      <c r="A7" s="912" t="s">
        <v>159</v>
      </c>
      <c r="B7" s="913"/>
      <c r="C7" s="497"/>
      <c r="D7" s="322"/>
      <c r="E7" s="582"/>
      <c r="F7" s="498"/>
      <c r="G7" s="498"/>
      <c r="H7" s="499"/>
      <c r="I7" s="500"/>
      <c r="J7" s="322"/>
    </row>
    <row r="8" spans="1:16" ht="19.5" customHeight="1">
      <c r="A8" s="316"/>
      <c r="B8" s="143" t="s">
        <v>160</v>
      </c>
      <c r="C8" s="125"/>
      <c r="D8" s="126"/>
      <c r="E8" s="255">
        <v>52655</v>
      </c>
      <c r="F8" s="256">
        <v>272395</v>
      </c>
      <c r="G8" s="256">
        <v>3045</v>
      </c>
      <c r="H8" s="257">
        <v>25376</v>
      </c>
      <c r="I8" s="501">
        <f>SUM(E8:H8)</f>
        <v>353471</v>
      </c>
      <c r="J8" s="327">
        <v>1239</v>
      </c>
      <c r="L8" s="122"/>
      <c r="M8" s="122"/>
      <c r="N8" s="122"/>
      <c r="O8" s="122"/>
      <c r="P8" s="139"/>
    </row>
    <row r="9" spans="1:16" ht="19.5" customHeight="1">
      <c r="A9" s="307"/>
      <c r="B9" s="100" t="s">
        <v>68</v>
      </c>
      <c r="C9" s="101"/>
      <c r="D9" s="102"/>
      <c r="E9" s="239">
        <v>17368</v>
      </c>
      <c r="F9" s="240">
        <v>78172</v>
      </c>
      <c r="G9" s="240">
        <v>2592</v>
      </c>
      <c r="H9" s="241">
        <v>2231</v>
      </c>
      <c r="I9" s="242">
        <f aca="true" t="shared" si="0" ref="I9:I43">SUM(E9:H9)</f>
        <v>100363</v>
      </c>
      <c r="J9" s="323">
        <v>295</v>
      </c>
      <c r="L9" s="122"/>
      <c r="M9" s="122"/>
      <c r="N9" s="122"/>
      <c r="O9" s="122"/>
      <c r="P9" s="139"/>
    </row>
    <row r="10" spans="1:16" ht="19.5" customHeight="1">
      <c r="A10" s="307"/>
      <c r="B10" s="100" t="s">
        <v>69</v>
      </c>
      <c r="C10" s="101"/>
      <c r="D10" s="102"/>
      <c r="E10" s="239">
        <v>32708</v>
      </c>
      <c r="F10" s="240">
        <v>115601</v>
      </c>
      <c r="G10" s="240">
        <v>5830</v>
      </c>
      <c r="H10" s="241">
        <v>19156</v>
      </c>
      <c r="I10" s="242">
        <f t="shared" si="0"/>
        <v>173295</v>
      </c>
      <c r="J10" s="323">
        <v>438</v>
      </c>
      <c r="L10" s="122"/>
      <c r="M10" s="122"/>
      <c r="N10" s="122"/>
      <c r="O10" s="122"/>
      <c r="P10" s="139"/>
    </row>
    <row r="11" spans="1:16" ht="19.5" customHeight="1">
      <c r="A11" s="307"/>
      <c r="B11" s="100" t="s">
        <v>70</v>
      </c>
      <c r="C11" s="101"/>
      <c r="D11" s="102"/>
      <c r="E11" s="239">
        <v>4118</v>
      </c>
      <c r="F11" s="240">
        <v>27599</v>
      </c>
      <c r="G11" s="240">
        <v>269</v>
      </c>
      <c r="H11" s="241">
        <v>494</v>
      </c>
      <c r="I11" s="242">
        <f t="shared" si="0"/>
        <v>32480</v>
      </c>
      <c r="J11" s="323">
        <v>139</v>
      </c>
      <c r="L11" s="122"/>
      <c r="M11" s="122"/>
      <c r="N11" s="122"/>
      <c r="O11" s="122"/>
      <c r="P11" s="139"/>
    </row>
    <row r="12" spans="1:16" ht="19.5" customHeight="1">
      <c r="A12" s="307"/>
      <c r="B12" s="100" t="s">
        <v>71</v>
      </c>
      <c r="C12" s="101"/>
      <c r="D12" s="102"/>
      <c r="E12" s="239">
        <v>11223</v>
      </c>
      <c r="F12" s="240">
        <v>78343</v>
      </c>
      <c r="G12" s="240">
        <v>1083</v>
      </c>
      <c r="H12" s="241">
        <v>7092</v>
      </c>
      <c r="I12" s="242">
        <f t="shared" si="0"/>
        <v>97741</v>
      </c>
      <c r="J12" s="323">
        <v>433</v>
      </c>
      <c r="L12" s="122"/>
      <c r="M12" s="122"/>
      <c r="N12" s="122"/>
      <c r="O12" s="122"/>
      <c r="P12" s="139"/>
    </row>
    <row r="13" spans="1:16" ht="19.5" customHeight="1">
      <c r="A13" s="307"/>
      <c r="B13" s="100" t="s">
        <v>72</v>
      </c>
      <c r="C13" s="101"/>
      <c r="D13" s="102"/>
      <c r="E13" s="239">
        <v>4881</v>
      </c>
      <c r="F13" s="240">
        <v>61680</v>
      </c>
      <c r="G13" s="240">
        <v>471</v>
      </c>
      <c r="H13" s="241">
        <v>4038</v>
      </c>
      <c r="I13" s="242">
        <f t="shared" si="0"/>
        <v>71070</v>
      </c>
      <c r="J13" s="323">
        <v>372</v>
      </c>
      <c r="L13" s="122"/>
      <c r="M13" s="122"/>
      <c r="N13" s="122"/>
      <c r="O13" s="122"/>
      <c r="P13" s="139"/>
    </row>
    <row r="14" spans="1:16" ht="19.5" customHeight="1">
      <c r="A14" s="307"/>
      <c r="B14" s="100" t="s">
        <v>73</v>
      </c>
      <c r="C14" s="101"/>
      <c r="D14" s="102"/>
      <c r="E14" s="239">
        <v>7486</v>
      </c>
      <c r="F14" s="240">
        <v>115318</v>
      </c>
      <c r="G14" s="240">
        <v>864</v>
      </c>
      <c r="H14" s="241">
        <v>7160</v>
      </c>
      <c r="I14" s="242">
        <f t="shared" si="0"/>
        <v>130828</v>
      </c>
      <c r="J14" s="323">
        <v>717</v>
      </c>
      <c r="L14" s="122"/>
      <c r="M14" s="122"/>
      <c r="N14" s="122"/>
      <c r="O14" s="122"/>
      <c r="P14" s="139"/>
    </row>
    <row r="15" spans="1:16" ht="19.5" customHeight="1">
      <c r="A15" s="307"/>
      <c r="B15" s="100" t="s">
        <v>74</v>
      </c>
      <c r="C15" s="101"/>
      <c r="D15" s="102"/>
      <c r="E15" s="239">
        <v>19529</v>
      </c>
      <c r="F15" s="240">
        <v>117697</v>
      </c>
      <c r="G15" s="240">
        <v>4198</v>
      </c>
      <c r="H15" s="241">
        <v>13381</v>
      </c>
      <c r="I15" s="242">
        <f t="shared" si="0"/>
        <v>154805</v>
      </c>
      <c r="J15" s="323">
        <v>614</v>
      </c>
      <c r="L15" s="122"/>
      <c r="M15" s="122"/>
      <c r="N15" s="122"/>
      <c r="O15" s="122"/>
      <c r="P15" s="139"/>
    </row>
    <row r="16" spans="1:16" ht="19.5" customHeight="1">
      <c r="A16" s="307"/>
      <c r="B16" s="100" t="s">
        <v>75</v>
      </c>
      <c r="C16" s="101"/>
      <c r="D16" s="102"/>
      <c r="E16" s="239">
        <v>3222</v>
      </c>
      <c r="F16" s="240">
        <v>72058</v>
      </c>
      <c r="G16" s="240">
        <v>893</v>
      </c>
      <c r="H16" s="241">
        <v>2291</v>
      </c>
      <c r="I16" s="242">
        <f t="shared" si="0"/>
        <v>78464</v>
      </c>
      <c r="J16" s="323">
        <v>421</v>
      </c>
      <c r="L16" s="122"/>
      <c r="M16" s="122"/>
      <c r="N16" s="122"/>
      <c r="O16" s="122"/>
      <c r="P16" s="139"/>
    </row>
    <row r="17" spans="1:16" ht="19.5" customHeight="1">
      <c r="A17" s="307"/>
      <c r="B17" s="100" t="s">
        <v>76</v>
      </c>
      <c r="C17" s="101"/>
      <c r="D17" s="102"/>
      <c r="E17" s="239">
        <v>4209</v>
      </c>
      <c r="F17" s="240">
        <v>75772</v>
      </c>
      <c r="G17" s="240">
        <v>549</v>
      </c>
      <c r="H17" s="241">
        <v>6484</v>
      </c>
      <c r="I17" s="242">
        <f t="shared" si="0"/>
        <v>87014</v>
      </c>
      <c r="J17" s="323">
        <v>520</v>
      </c>
      <c r="L17" s="122"/>
      <c r="M17" s="122"/>
      <c r="N17" s="122"/>
      <c r="O17" s="122"/>
      <c r="P17" s="139"/>
    </row>
    <row r="18" spans="1:16" ht="19.5" customHeight="1">
      <c r="A18" s="307"/>
      <c r="B18" s="100" t="s">
        <v>77</v>
      </c>
      <c r="C18" s="101"/>
      <c r="D18" s="102"/>
      <c r="E18" s="239">
        <v>2432</v>
      </c>
      <c r="F18" s="240">
        <v>14271</v>
      </c>
      <c r="G18" s="240">
        <v>33</v>
      </c>
      <c r="H18" s="241">
        <v>39918</v>
      </c>
      <c r="I18" s="242">
        <f t="shared" si="0"/>
        <v>56654</v>
      </c>
      <c r="J18" s="323">
        <v>71</v>
      </c>
      <c r="L18" s="122"/>
      <c r="M18" s="122"/>
      <c r="N18" s="122"/>
      <c r="O18" s="122"/>
      <c r="P18" s="139"/>
    </row>
    <row r="19" spans="1:16" ht="19.5" customHeight="1" thickBot="1">
      <c r="A19" s="308"/>
      <c r="B19" s="103" t="s">
        <v>78</v>
      </c>
      <c r="C19" s="104"/>
      <c r="D19" s="105"/>
      <c r="E19" s="243">
        <v>198</v>
      </c>
      <c r="F19" s="244">
        <v>66</v>
      </c>
      <c r="G19" s="244">
        <v>0</v>
      </c>
      <c r="H19" s="245">
        <v>213</v>
      </c>
      <c r="I19" s="242">
        <f t="shared" si="0"/>
        <v>477</v>
      </c>
      <c r="J19" s="324">
        <v>4</v>
      </c>
      <c r="L19" s="122"/>
      <c r="M19" s="122"/>
      <c r="N19" s="122"/>
      <c r="O19" s="122"/>
      <c r="P19" s="139"/>
    </row>
    <row r="20" spans="1:16" ht="19.5" customHeight="1" thickBot="1" thickTop="1">
      <c r="A20" s="873" t="s">
        <v>79</v>
      </c>
      <c r="B20" s="874"/>
      <c r="C20" s="874"/>
      <c r="D20" s="106"/>
      <c r="E20" s="246">
        <f aca="true" t="shared" si="1" ref="E20:J20">SUM(E8:E19)</f>
        <v>160029</v>
      </c>
      <c r="F20" s="247">
        <f t="shared" si="1"/>
        <v>1028972</v>
      </c>
      <c r="G20" s="247">
        <f t="shared" si="1"/>
        <v>19827</v>
      </c>
      <c r="H20" s="247">
        <f t="shared" si="1"/>
        <v>127834</v>
      </c>
      <c r="I20" s="248">
        <f t="shared" si="1"/>
        <v>1336662</v>
      </c>
      <c r="J20" s="315">
        <f t="shared" si="1"/>
        <v>5263</v>
      </c>
      <c r="L20" s="96"/>
      <c r="M20" s="96"/>
      <c r="N20" s="96"/>
      <c r="O20" s="96"/>
      <c r="P20" s="139"/>
    </row>
    <row r="21" spans="1:16" ht="19.5" customHeight="1">
      <c r="A21" s="309"/>
      <c r="B21" s="108" t="s">
        <v>80</v>
      </c>
      <c r="C21" s="30"/>
      <c r="D21" s="109"/>
      <c r="E21" s="249">
        <v>16276</v>
      </c>
      <c r="F21" s="250">
        <v>64593</v>
      </c>
      <c r="G21" s="250">
        <v>11459</v>
      </c>
      <c r="H21" s="251">
        <v>5944</v>
      </c>
      <c r="I21" s="242">
        <f t="shared" si="0"/>
        <v>98272</v>
      </c>
      <c r="J21" s="325">
        <v>465</v>
      </c>
      <c r="L21" s="122"/>
      <c r="M21" s="122"/>
      <c r="N21" s="122"/>
      <c r="O21" s="122"/>
      <c r="P21" s="139"/>
    </row>
    <row r="22" spans="1:16" ht="19.5" customHeight="1">
      <c r="A22" s="307"/>
      <c r="B22" s="100" t="s">
        <v>199</v>
      </c>
      <c r="C22" s="101"/>
      <c r="D22" s="102"/>
      <c r="E22" s="239">
        <v>28305</v>
      </c>
      <c r="F22" s="240">
        <v>41254</v>
      </c>
      <c r="G22" s="240">
        <v>7755</v>
      </c>
      <c r="H22" s="241">
        <v>2367</v>
      </c>
      <c r="I22" s="242">
        <f t="shared" si="0"/>
        <v>79681</v>
      </c>
      <c r="J22" s="323">
        <v>217</v>
      </c>
      <c r="L22" s="122"/>
      <c r="M22" s="122"/>
      <c r="N22" s="122"/>
      <c r="O22" s="122"/>
      <c r="P22" s="139"/>
    </row>
    <row r="23" spans="1:16" ht="19.5" customHeight="1">
      <c r="A23" s="307"/>
      <c r="B23" s="100" t="s">
        <v>82</v>
      </c>
      <c r="C23" s="101"/>
      <c r="D23" s="102"/>
      <c r="E23" s="239">
        <v>95180</v>
      </c>
      <c r="F23" s="240">
        <v>45342</v>
      </c>
      <c r="G23" s="240">
        <v>8301</v>
      </c>
      <c r="H23" s="241">
        <v>2224</v>
      </c>
      <c r="I23" s="242">
        <f t="shared" si="0"/>
        <v>151047</v>
      </c>
      <c r="J23" s="323">
        <v>223</v>
      </c>
      <c r="L23" s="122"/>
      <c r="M23" s="122"/>
      <c r="N23" s="122"/>
      <c r="O23" s="122"/>
      <c r="P23" s="139"/>
    </row>
    <row r="24" spans="1:16" ht="19.5" customHeight="1">
      <c r="A24" s="307"/>
      <c r="B24" s="100" t="s">
        <v>83</v>
      </c>
      <c r="C24" s="101"/>
      <c r="D24" s="102"/>
      <c r="E24" s="239">
        <v>16459</v>
      </c>
      <c r="F24" s="240">
        <v>31782</v>
      </c>
      <c r="G24" s="240">
        <v>5398</v>
      </c>
      <c r="H24" s="241">
        <v>21168</v>
      </c>
      <c r="I24" s="242">
        <f t="shared" si="0"/>
        <v>74807</v>
      </c>
      <c r="J24" s="323">
        <v>334</v>
      </c>
      <c r="L24" s="122"/>
      <c r="M24" s="122"/>
      <c r="N24" s="122"/>
      <c r="O24" s="122"/>
      <c r="P24" s="139"/>
    </row>
    <row r="25" spans="1:16" ht="19.5" customHeight="1">
      <c r="A25" s="307"/>
      <c r="B25" s="100" t="s">
        <v>84</v>
      </c>
      <c r="C25" s="101"/>
      <c r="D25" s="102"/>
      <c r="E25" s="239">
        <v>4119</v>
      </c>
      <c r="F25" s="240">
        <v>39624</v>
      </c>
      <c r="G25" s="240">
        <v>5283</v>
      </c>
      <c r="H25" s="241">
        <v>4545</v>
      </c>
      <c r="I25" s="242">
        <f t="shared" si="0"/>
        <v>53571</v>
      </c>
      <c r="J25" s="323">
        <v>307</v>
      </c>
      <c r="L25" s="122"/>
      <c r="M25" s="122"/>
      <c r="N25" s="122"/>
      <c r="O25" s="122"/>
      <c r="P25" s="139"/>
    </row>
    <row r="26" spans="1:16" ht="19.5" customHeight="1">
      <c r="A26" s="307"/>
      <c r="B26" s="100" t="s">
        <v>85</v>
      </c>
      <c r="C26" s="101"/>
      <c r="D26" s="102"/>
      <c r="E26" s="239">
        <v>15050</v>
      </c>
      <c r="F26" s="240">
        <v>58386</v>
      </c>
      <c r="G26" s="240">
        <v>10172</v>
      </c>
      <c r="H26" s="241">
        <v>13719</v>
      </c>
      <c r="I26" s="242">
        <f t="shared" si="0"/>
        <v>97327</v>
      </c>
      <c r="J26" s="323">
        <v>245</v>
      </c>
      <c r="L26" s="122"/>
      <c r="M26" s="122"/>
      <c r="N26" s="122"/>
      <c r="O26" s="122"/>
      <c r="P26" s="139"/>
    </row>
    <row r="27" spans="1:16" ht="19.5" customHeight="1">
      <c r="A27" s="307"/>
      <c r="B27" s="100" t="s">
        <v>86</v>
      </c>
      <c r="C27" s="101"/>
      <c r="D27" s="102"/>
      <c r="E27" s="239">
        <v>9020</v>
      </c>
      <c r="F27" s="240">
        <v>43784</v>
      </c>
      <c r="G27" s="240">
        <v>2370</v>
      </c>
      <c r="H27" s="241">
        <v>6459</v>
      </c>
      <c r="I27" s="242">
        <f t="shared" si="0"/>
        <v>61633</v>
      </c>
      <c r="J27" s="323">
        <v>185</v>
      </c>
      <c r="L27" s="122"/>
      <c r="M27" s="122"/>
      <c r="N27" s="122"/>
      <c r="O27" s="122"/>
      <c r="P27" s="139"/>
    </row>
    <row r="28" spans="1:16" ht="19.5" customHeight="1">
      <c r="A28" s="307"/>
      <c r="B28" s="100" t="s">
        <v>89</v>
      </c>
      <c r="C28" s="101"/>
      <c r="D28" s="102"/>
      <c r="E28" s="239">
        <v>37148</v>
      </c>
      <c r="F28" s="240">
        <v>57799</v>
      </c>
      <c r="G28" s="240">
        <v>4344</v>
      </c>
      <c r="H28" s="241">
        <v>2442</v>
      </c>
      <c r="I28" s="242">
        <f t="shared" si="0"/>
        <v>101733</v>
      </c>
      <c r="J28" s="323">
        <v>350</v>
      </c>
      <c r="L28" s="122"/>
      <c r="M28" s="122"/>
      <c r="N28" s="122"/>
      <c r="O28" s="122"/>
      <c r="P28" s="139"/>
    </row>
    <row r="29" spans="1:16" ht="19.5" customHeight="1">
      <c r="A29" s="307"/>
      <c r="B29" s="100" t="s">
        <v>90</v>
      </c>
      <c r="C29" s="101"/>
      <c r="D29" s="102"/>
      <c r="E29" s="239">
        <v>3552</v>
      </c>
      <c r="F29" s="240">
        <v>188343</v>
      </c>
      <c r="G29" s="240">
        <v>932</v>
      </c>
      <c r="H29" s="241">
        <v>3399</v>
      </c>
      <c r="I29" s="242">
        <f t="shared" si="0"/>
        <v>196226</v>
      </c>
      <c r="J29" s="323">
        <v>803</v>
      </c>
      <c r="L29" s="122"/>
      <c r="M29" s="122"/>
      <c r="N29" s="122"/>
      <c r="O29" s="122"/>
      <c r="P29" s="139"/>
    </row>
    <row r="30" spans="1:16" ht="19.5" customHeight="1">
      <c r="A30" s="307"/>
      <c r="B30" s="100" t="s">
        <v>91</v>
      </c>
      <c r="C30" s="101"/>
      <c r="D30" s="102"/>
      <c r="E30" s="239">
        <v>107634</v>
      </c>
      <c r="F30" s="240">
        <v>198984</v>
      </c>
      <c r="G30" s="240">
        <v>59565</v>
      </c>
      <c r="H30" s="241">
        <v>21942</v>
      </c>
      <c r="I30" s="242">
        <f t="shared" si="0"/>
        <v>388125</v>
      </c>
      <c r="J30" s="323">
        <v>417</v>
      </c>
      <c r="L30" s="122"/>
      <c r="M30" s="122"/>
      <c r="N30" s="122"/>
      <c r="O30" s="122"/>
      <c r="P30" s="139"/>
    </row>
    <row r="31" spans="1:16" ht="19.5" customHeight="1" thickBot="1">
      <c r="A31" s="308"/>
      <c r="B31" s="110" t="s">
        <v>92</v>
      </c>
      <c r="C31" s="29"/>
      <c r="D31" s="111"/>
      <c r="E31" s="252">
        <v>273249</v>
      </c>
      <c r="F31" s="253">
        <v>53624</v>
      </c>
      <c r="G31" s="253">
        <v>322536</v>
      </c>
      <c r="H31" s="254">
        <v>36384</v>
      </c>
      <c r="I31" s="242">
        <f t="shared" si="0"/>
        <v>685793</v>
      </c>
      <c r="J31" s="324">
        <v>535</v>
      </c>
      <c r="K31" s="96"/>
      <c r="L31" s="122"/>
      <c r="M31" s="122"/>
      <c r="N31" s="122"/>
      <c r="O31" s="122"/>
      <c r="P31" s="139"/>
    </row>
    <row r="32" spans="1:16" ht="19.5" customHeight="1" thickBot="1" thickTop="1">
      <c r="A32" s="880" t="s">
        <v>93</v>
      </c>
      <c r="B32" s="881"/>
      <c r="C32" s="881"/>
      <c r="D32" s="114"/>
      <c r="E32" s="246">
        <f aca="true" t="shared" si="2" ref="E32:J32">SUM(E21:E31)</f>
        <v>605992</v>
      </c>
      <c r="F32" s="247">
        <f t="shared" si="2"/>
        <v>823515</v>
      </c>
      <c r="G32" s="247">
        <f t="shared" si="2"/>
        <v>438115</v>
      </c>
      <c r="H32" s="247">
        <f t="shared" si="2"/>
        <v>120593</v>
      </c>
      <c r="I32" s="248">
        <f t="shared" si="2"/>
        <v>1988215</v>
      </c>
      <c r="J32" s="315">
        <f t="shared" si="2"/>
        <v>4081</v>
      </c>
      <c r="K32" s="96"/>
      <c r="L32" s="96"/>
      <c r="M32" s="96"/>
      <c r="N32" s="96"/>
      <c r="O32" s="96"/>
      <c r="P32" s="139"/>
    </row>
    <row r="33" spans="1:16" ht="19.5" customHeight="1">
      <c r="A33" s="307"/>
      <c r="B33" s="100" t="s">
        <v>95</v>
      </c>
      <c r="C33" s="101"/>
      <c r="D33" s="118"/>
      <c r="E33" s="239">
        <v>21222</v>
      </c>
      <c r="F33" s="240">
        <v>247638</v>
      </c>
      <c r="G33" s="240">
        <v>9388</v>
      </c>
      <c r="H33" s="240">
        <v>7768</v>
      </c>
      <c r="I33" s="242">
        <f t="shared" si="0"/>
        <v>286016</v>
      </c>
      <c r="J33" s="323">
        <v>684</v>
      </c>
      <c r="K33" s="96"/>
      <c r="L33" s="122"/>
      <c r="M33" s="122"/>
      <c r="N33" s="122"/>
      <c r="O33" s="122"/>
      <c r="P33" s="139"/>
    </row>
    <row r="34" spans="1:16" ht="19.5" customHeight="1">
      <c r="A34" s="307"/>
      <c r="B34" s="100" t="s">
        <v>96</v>
      </c>
      <c r="C34" s="101"/>
      <c r="D34" s="118"/>
      <c r="E34" s="239">
        <v>11281</v>
      </c>
      <c r="F34" s="240">
        <v>71753</v>
      </c>
      <c r="G34" s="240">
        <v>3195</v>
      </c>
      <c r="H34" s="240">
        <v>11257</v>
      </c>
      <c r="I34" s="242">
        <f t="shared" si="0"/>
        <v>97486</v>
      </c>
      <c r="J34" s="323">
        <v>454</v>
      </c>
      <c r="K34" s="96"/>
      <c r="L34" s="122"/>
      <c r="M34" s="122"/>
      <c r="N34" s="122"/>
      <c r="O34" s="122"/>
      <c r="P34" s="139"/>
    </row>
    <row r="35" spans="1:16" ht="19.5" customHeight="1">
      <c r="A35" s="307"/>
      <c r="B35" s="100" t="s">
        <v>97</v>
      </c>
      <c r="C35" s="101"/>
      <c r="D35" s="118"/>
      <c r="E35" s="239">
        <v>15313</v>
      </c>
      <c r="F35" s="240">
        <v>56349</v>
      </c>
      <c r="G35" s="240">
        <v>6647</v>
      </c>
      <c r="H35" s="240">
        <v>4308</v>
      </c>
      <c r="I35" s="242">
        <f t="shared" si="0"/>
        <v>82617</v>
      </c>
      <c r="J35" s="323">
        <v>362</v>
      </c>
      <c r="L35" s="122"/>
      <c r="M35" s="122"/>
      <c r="N35" s="122"/>
      <c r="O35" s="122"/>
      <c r="P35" s="139"/>
    </row>
    <row r="36" spans="1:16" ht="19.5" customHeight="1">
      <c r="A36" s="307"/>
      <c r="B36" s="100" t="s">
        <v>99</v>
      </c>
      <c r="C36" s="101"/>
      <c r="D36" s="118"/>
      <c r="E36" s="239">
        <v>5895</v>
      </c>
      <c r="F36" s="240">
        <v>98128</v>
      </c>
      <c r="G36" s="240">
        <v>11426</v>
      </c>
      <c r="H36" s="240">
        <v>6984</v>
      </c>
      <c r="I36" s="242">
        <f t="shared" si="0"/>
        <v>122433</v>
      </c>
      <c r="J36" s="323">
        <v>557</v>
      </c>
      <c r="L36" s="122"/>
      <c r="M36" s="122"/>
      <c r="N36" s="122"/>
      <c r="O36" s="122"/>
      <c r="P36" s="139"/>
    </row>
    <row r="37" spans="1:16" ht="19.5" customHeight="1">
      <c r="A37" s="307"/>
      <c r="B37" s="100" t="s">
        <v>100</v>
      </c>
      <c r="C37" s="101"/>
      <c r="D37" s="118"/>
      <c r="E37" s="239">
        <v>800</v>
      </c>
      <c r="F37" s="240">
        <v>0</v>
      </c>
      <c r="G37" s="240">
        <v>1051</v>
      </c>
      <c r="H37" s="240">
        <v>1641</v>
      </c>
      <c r="I37" s="242">
        <f t="shared" si="0"/>
        <v>3492</v>
      </c>
      <c r="J37" s="323">
        <v>12</v>
      </c>
      <c r="L37" s="122"/>
      <c r="M37" s="122"/>
      <c r="N37" s="122"/>
      <c r="O37" s="122"/>
      <c r="P37" s="139"/>
    </row>
    <row r="38" spans="1:16" ht="19.5" customHeight="1">
      <c r="A38" s="307"/>
      <c r="B38" s="100" t="s">
        <v>101</v>
      </c>
      <c r="C38" s="101"/>
      <c r="D38" s="118"/>
      <c r="E38" s="239">
        <v>2935</v>
      </c>
      <c r="F38" s="240">
        <v>71221</v>
      </c>
      <c r="G38" s="240">
        <v>2412</v>
      </c>
      <c r="H38" s="240">
        <v>12899</v>
      </c>
      <c r="I38" s="242">
        <f t="shared" si="0"/>
        <v>89467</v>
      </c>
      <c r="J38" s="323">
        <v>421</v>
      </c>
      <c r="L38" s="122"/>
      <c r="M38" s="122"/>
      <c r="N38" s="122"/>
      <c r="O38" s="122"/>
      <c r="P38" s="139"/>
    </row>
    <row r="39" spans="1:16" ht="19.5" customHeight="1">
      <c r="A39" s="307"/>
      <c r="B39" s="100" t="s">
        <v>102</v>
      </c>
      <c r="C39" s="101"/>
      <c r="D39" s="118"/>
      <c r="E39" s="239">
        <v>7957</v>
      </c>
      <c r="F39" s="240">
        <v>225221</v>
      </c>
      <c r="G39" s="240">
        <v>14919</v>
      </c>
      <c r="H39" s="240">
        <v>16679</v>
      </c>
      <c r="I39" s="242">
        <f t="shared" si="0"/>
        <v>264776</v>
      </c>
      <c r="J39" s="323">
        <v>495</v>
      </c>
      <c r="L39" s="122"/>
      <c r="M39" s="122"/>
      <c r="N39" s="122"/>
      <c r="O39" s="122"/>
      <c r="P39" s="139"/>
    </row>
    <row r="40" spans="1:16" ht="19.5" customHeight="1" thickBot="1">
      <c r="A40" s="310"/>
      <c r="B40" s="110" t="s">
        <v>111</v>
      </c>
      <c r="C40" s="29"/>
      <c r="D40" s="164"/>
      <c r="E40" s="252">
        <v>39</v>
      </c>
      <c r="F40" s="253">
        <v>0</v>
      </c>
      <c r="G40" s="253">
        <v>0</v>
      </c>
      <c r="H40" s="254">
        <v>1853</v>
      </c>
      <c r="I40" s="242">
        <v>1892</v>
      </c>
      <c r="J40" s="326">
        <v>2</v>
      </c>
      <c r="L40" s="122"/>
      <c r="M40" s="122"/>
      <c r="N40" s="122"/>
      <c r="O40" s="122"/>
      <c r="P40" s="139"/>
    </row>
    <row r="41" spans="1:16" ht="19.5" customHeight="1" thickBot="1" thickTop="1">
      <c r="A41" s="873" t="s">
        <v>103</v>
      </c>
      <c r="B41" s="874"/>
      <c r="C41" s="874"/>
      <c r="D41" s="123"/>
      <c r="E41" s="246">
        <f aca="true" t="shared" si="3" ref="E41:J41">SUM(E33:E40)</f>
        <v>65442</v>
      </c>
      <c r="F41" s="247">
        <f t="shared" si="3"/>
        <v>770310</v>
      </c>
      <c r="G41" s="247">
        <f t="shared" si="3"/>
        <v>49038</v>
      </c>
      <c r="H41" s="247">
        <f t="shared" si="3"/>
        <v>63389</v>
      </c>
      <c r="I41" s="248">
        <f t="shared" si="3"/>
        <v>948179</v>
      </c>
      <c r="J41" s="315">
        <f t="shared" si="3"/>
        <v>2987</v>
      </c>
      <c r="L41" s="96"/>
      <c r="M41" s="96"/>
      <c r="N41" s="96"/>
      <c r="O41" s="96"/>
      <c r="P41" s="139"/>
    </row>
    <row r="42" spans="1:16" ht="19.5" customHeight="1">
      <c r="A42" s="316"/>
      <c r="B42" s="143" t="s">
        <v>161</v>
      </c>
      <c r="C42" s="125"/>
      <c r="D42" s="126"/>
      <c r="E42" s="255">
        <v>244</v>
      </c>
      <c r="F42" s="256">
        <v>27241</v>
      </c>
      <c r="G42" s="256">
        <v>209</v>
      </c>
      <c r="H42" s="257">
        <v>553</v>
      </c>
      <c r="I42" s="242">
        <f t="shared" si="0"/>
        <v>28247</v>
      </c>
      <c r="J42" s="327">
        <v>228</v>
      </c>
      <c r="L42" s="165"/>
      <c r="M42" s="165"/>
      <c r="N42" s="165"/>
      <c r="O42" s="165"/>
      <c r="P42" s="139"/>
    </row>
    <row r="43" spans="1:16" ht="19.5" customHeight="1" thickBot="1">
      <c r="A43" s="328"/>
      <c r="B43" s="110" t="s">
        <v>104</v>
      </c>
      <c r="C43" s="104"/>
      <c r="D43" s="111"/>
      <c r="E43" s="252">
        <v>1645</v>
      </c>
      <c r="F43" s="253">
        <v>1614</v>
      </c>
      <c r="G43" s="253">
        <v>1030</v>
      </c>
      <c r="H43" s="254">
        <v>222</v>
      </c>
      <c r="I43" s="242">
        <f t="shared" si="0"/>
        <v>4511</v>
      </c>
      <c r="J43" s="326">
        <v>38</v>
      </c>
      <c r="L43" s="122"/>
      <c r="M43" s="122"/>
      <c r="N43" s="165"/>
      <c r="O43" s="165"/>
      <c r="P43" s="139"/>
    </row>
    <row r="44" spans="1:10" ht="19.5" customHeight="1" thickBot="1" thickTop="1">
      <c r="A44" s="882" t="s">
        <v>162</v>
      </c>
      <c r="B44" s="883"/>
      <c r="C44" s="883"/>
      <c r="D44" s="166"/>
      <c r="E44" s="246">
        <f aca="true" t="shared" si="4" ref="E44:J44">SUM(E42:E43)</f>
        <v>1889</v>
      </c>
      <c r="F44" s="258">
        <f t="shared" si="4"/>
        <v>28855</v>
      </c>
      <c r="G44" s="258">
        <f t="shared" si="4"/>
        <v>1239</v>
      </c>
      <c r="H44" s="258">
        <f t="shared" si="4"/>
        <v>775</v>
      </c>
      <c r="I44" s="259">
        <f t="shared" si="4"/>
        <v>32758</v>
      </c>
      <c r="J44" s="315">
        <f t="shared" si="4"/>
        <v>266</v>
      </c>
    </row>
    <row r="45" spans="1:10" ht="19.5" customHeight="1" thickBot="1">
      <c r="A45" s="899" t="s">
        <v>163</v>
      </c>
      <c r="B45" s="900"/>
      <c r="C45" s="900"/>
      <c r="D45" s="909"/>
      <c r="E45" s="260">
        <f aca="true" t="shared" si="5" ref="E45:J45">+E20+E32+E41+E44</f>
        <v>833352</v>
      </c>
      <c r="F45" s="261">
        <f t="shared" si="5"/>
        <v>2651652</v>
      </c>
      <c r="G45" s="261">
        <f t="shared" si="5"/>
        <v>508219</v>
      </c>
      <c r="H45" s="261">
        <f t="shared" si="5"/>
        <v>312591</v>
      </c>
      <c r="I45" s="262">
        <f t="shared" si="5"/>
        <v>4305814</v>
      </c>
      <c r="J45" s="329">
        <f t="shared" si="5"/>
        <v>12597</v>
      </c>
    </row>
    <row r="46" spans="1:11" ht="19.5" customHeight="1" thickBot="1">
      <c r="A46" s="890" t="s">
        <v>200</v>
      </c>
      <c r="B46" s="891"/>
      <c r="C46" s="891"/>
      <c r="D46" s="167"/>
      <c r="E46" s="263">
        <v>19.3</v>
      </c>
      <c r="F46" s="264">
        <f>ROUND(F45/I45*100,2)</f>
        <v>61.58</v>
      </c>
      <c r="G46" s="264">
        <f>ROUND(G45/I45*100,2)</f>
        <v>11.8</v>
      </c>
      <c r="H46" s="264">
        <f>ROUND(H45/I45*100,2)</f>
        <v>7.26</v>
      </c>
      <c r="I46" s="265">
        <v>100</v>
      </c>
      <c r="J46" s="330"/>
      <c r="K46" s="96"/>
    </row>
    <row r="47" spans="1:10" s="132" customFormat="1" ht="19.5" customHeight="1">
      <c r="A47" s="879" t="s">
        <v>171</v>
      </c>
      <c r="B47" s="879"/>
      <c r="C47" s="879"/>
      <c r="D47" s="879"/>
      <c r="E47" s="907"/>
      <c r="F47" s="879"/>
      <c r="G47" s="879"/>
      <c r="H47" s="879"/>
      <c r="I47" s="879"/>
      <c r="J47" s="879"/>
    </row>
    <row r="48" spans="1:10" s="132" customFormat="1" ht="19.5" customHeight="1">
      <c r="A48" s="879" t="s">
        <v>201</v>
      </c>
      <c r="B48" s="879"/>
      <c r="C48" s="879"/>
      <c r="D48" s="908"/>
      <c r="E48" s="879"/>
      <c r="F48" s="879"/>
      <c r="G48" s="879"/>
      <c r="H48" s="879"/>
      <c r="I48" s="879"/>
      <c r="J48" s="879"/>
    </row>
    <row r="49" spans="1:10" s="132" customFormat="1" ht="19.5" customHeight="1">
      <c r="A49" s="879" t="s">
        <v>176</v>
      </c>
      <c r="B49" s="879"/>
      <c r="C49" s="879"/>
      <c r="D49" s="879"/>
      <c r="E49" s="879"/>
      <c r="F49" s="879"/>
      <c r="G49" s="879"/>
      <c r="H49" s="879"/>
      <c r="I49" s="879"/>
      <c r="J49" s="879"/>
    </row>
  </sheetData>
  <mergeCells count="12">
    <mergeCell ref="A1:J1"/>
    <mergeCell ref="B4:C4"/>
    <mergeCell ref="A7:B7"/>
    <mergeCell ref="A20:C20"/>
    <mergeCell ref="A32:C32"/>
    <mergeCell ref="A41:C41"/>
    <mergeCell ref="A44:C44"/>
    <mergeCell ref="A45:D45"/>
    <mergeCell ref="A46:C46"/>
    <mergeCell ref="A47:J47"/>
    <mergeCell ref="A48:J48"/>
    <mergeCell ref="A49:J49"/>
  </mergeCells>
  <printOptions horizontalCentered="1"/>
  <pageMargins left="0.9055118110236221" right="0.7480314960629921" top="0.7874015748031497" bottom="0.7874015748031497" header="0.5118110236220472" footer="0.5118110236220472"/>
  <pageSetup horizontalDpi="600" verticalDpi="600" orientation="portrait" paperSize="9" scale="77" r:id="rId2"/>
  <drawing r:id="rId1"/>
</worksheet>
</file>

<file path=xl/worksheets/sheet8.xml><?xml version="1.0" encoding="utf-8"?>
<worksheet xmlns="http://schemas.openxmlformats.org/spreadsheetml/2006/main" xmlns:r="http://schemas.openxmlformats.org/officeDocument/2006/relationships">
  <sheetPr codeName="Sheet2"/>
  <dimension ref="A1:AO61"/>
  <sheetViews>
    <sheetView showGridLines="0" view="pageBreakPreview" zoomScaleNormal="75" zoomScaleSheetLayoutView="100" workbookViewId="0" topLeftCell="A5">
      <selection activeCell="A1" sqref="A1:Y1"/>
    </sheetView>
  </sheetViews>
  <sheetFormatPr defaultColWidth="9.00390625" defaultRowHeight="13.5" customHeight="1"/>
  <cols>
    <col min="1" max="1" width="2.625" style="17" customWidth="1"/>
    <col min="2" max="2" width="2.75390625" style="11" customWidth="1"/>
    <col min="3" max="3" width="2.875" style="11" customWidth="1"/>
    <col min="4" max="6" width="2.375" style="11" customWidth="1"/>
    <col min="7" max="7" width="4.875" style="17" customWidth="1"/>
    <col min="8" max="8" width="5.625" style="17" customWidth="1"/>
    <col min="9" max="9" width="3.25390625" style="17" customWidth="1"/>
    <col min="10" max="10" width="2.375" style="17" customWidth="1"/>
    <col min="11" max="11" width="2.50390625" style="17" customWidth="1"/>
    <col min="12" max="12" width="2.375" style="17" customWidth="1"/>
    <col min="13" max="13" width="4.00390625" style="17" customWidth="1"/>
    <col min="14" max="14" width="3.75390625" style="17" customWidth="1"/>
    <col min="15" max="15" width="2.875" style="17" customWidth="1"/>
    <col min="16" max="16" width="3.875" style="17" customWidth="1"/>
    <col min="17" max="17" width="1.37890625" style="17" customWidth="1"/>
    <col min="18" max="18" width="2.375" style="17" customWidth="1"/>
    <col min="19" max="19" width="3.875" style="11" customWidth="1"/>
    <col min="20" max="20" width="4.25390625" style="11" customWidth="1"/>
    <col min="21" max="21" width="4.625" style="17" customWidth="1"/>
    <col min="22" max="22" width="4.50390625" style="11" customWidth="1"/>
    <col min="23" max="23" width="1.875" style="11" customWidth="1"/>
    <col min="24" max="24" width="4.125" style="17" customWidth="1"/>
    <col min="25" max="26" width="4.625" style="11" customWidth="1"/>
    <col min="27" max="28" width="2.375" style="11" customWidth="1"/>
    <col min="29" max="29" width="1.75390625" style="11" customWidth="1"/>
    <col min="30" max="30" width="2.375" style="11" customWidth="1"/>
    <col min="31" max="31" width="4.25390625" style="11" customWidth="1"/>
    <col min="32" max="32" width="3.75390625" style="11" customWidth="1"/>
    <col min="33" max="33" width="3.125" style="11" customWidth="1"/>
    <col min="34" max="34" width="2.125" style="11" customWidth="1"/>
    <col min="35" max="35" width="4.875" style="11" customWidth="1"/>
    <col min="36" max="36" width="3.00390625" style="11" customWidth="1"/>
    <col min="37" max="37" width="5.00390625" style="11" customWidth="1"/>
    <col min="38" max="39" width="3.625" style="11" customWidth="1"/>
    <col min="40" max="16384" width="2.375" style="11" customWidth="1"/>
  </cols>
  <sheetData>
    <row r="1" spans="1:40" ht="13.5" customHeight="1">
      <c r="A1" s="960" t="s">
        <v>225</v>
      </c>
      <c r="B1" s="960"/>
      <c r="C1" s="960"/>
      <c r="D1" s="960"/>
      <c r="E1" s="960"/>
      <c r="F1" s="960"/>
      <c r="G1" s="960"/>
      <c r="H1" s="960"/>
      <c r="I1" s="960"/>
      <c r="J1" s="960"/>
      <c r="K1" s="960"/>
      <c r="L1" s="960"/>
      <c r="M1" s="960"/>
      <c r="N1" s="960"/>
      <c r="O1" s="960"/>
      <c r="P1" s="960"/>
      <c r="Q1" s="960"/>
      <c r="R1" s="960"/>
      <c r="S1" s="960"/>
      <c r="T1" s="960"/>
      <c r="U1" s="960"/>
      <c r="V1" s="960"/>
      <c r="W1" s="960"/>
      <c r="X1" s="960"/>
      <c r="Y1" s="960"/>
      <c r="Z1" s="960"/>
      <c r="AA1" s="960"/>
      <c r="AB1" s="960"/>
      <c r="AC1" s="960"/>
      <c r="AD1" s="960"/>
      <c r="AE1" s="960"/>
      <c r="AF1" s="960"/>
      <c r="AG1" s="960"/>
      <c r="AH1" s="960"/>
      <c r="AI1" s="960"/>
      <c r="AJ1" s="960"/>
      <c r="AK1" s="960"/>
      <c r="AL1" s="960"/>
      <c r="AM1" s="960"/>
      <c r="AN1" s="602"/>
    </row>
    <row r="2" spans="1:40" ht="13.5" customHeight="1">
      <c r="A2" s="612"/>
      <c r="B2" s="613"/>
      <c r="C2" s="613"/>
      <c r="D2" s="613"/>
      <c r="E2" s="613"/>
      <c r="F2" s="613"/>
      <c r="G2" s="612"/>
      <c r="H2" s="612"/>
      <c r="I2" s="612"/>
      <c r="J2" s="612"/>
      <c r="K2" s="612"/>
      <c r="L2" s="612"/>
      <c r="M2" s="612"/>
      <c r="N2" s="612"/>
      <c r="O2" s="612"/>
      <c r="P2" s="612"/>
      <c r="Q2" s="612"/>
      <c r="R2" s="612"/>
      <c r="S2" s="612"/>
      <c r="T2" s="612"/>
      <c r="U2" s="612"/>
      <c r="V2" s="612"/>
      <c r="W2" s="612"/>
      <c r="X2" s="612"/>
      <c r="Y2" s="613"/>
      <c r="Z2" s="613"/>
      <c r="AA2" s="613"/>
      <c r="AB2" s="613"/>
      <c r="AC2" s="613"/>
      <c r="AD2" s="613"/>
      <c r="AE2" s="613"/>
      <c r="AF2" s="613"/>
      <c r="AG2" s="613"/>
      <c r="AH2" s="613"/>
      <c r="AI2" s="613"/>
      <c r="AJ2" s="613"/>
      <c r="AK2" s="613"/>
      <c r="AL2" s="613"/>
      <c r="AM2" s="613"/>
      <c r="AN2" s="600"/>
    </row>
    <row r="3" spans="1:40" s="14" customFormat="1" ht="15.75" customHeight="1">
      <c r="A3" s="931" t="s">
        <v>278</v>
      </c>
      <c r="B3" s="931"/>
      <c r="C3" s="931"/>
      <c r="D3" s="931"/>
      <c r="E3" s="931"/>
      <c r="F3" s="931"/>
      <c r="G3" s="931"/>
      <c r="H3" s="931"/>
      <c r="I3" s="931"/>
      <c r="J3" s="931"/>
      <c r="K3" s="931"/>
      <c r="L3" s="931"/>
      <c r="M3" s="931"/>
      <c r="N3" s="931"/>
      <c r="O3" s="931"/>
      <c r="P3" s="931"/>
      <c r="Q3" s="931"/>
      <c r="R3" s="931"/>
      <c r="S3" s="931"/>
      <c r="T3" s="931"/>
      <c r="U3" s="931"/>
      <c r="V3" s="931"/>
      <c r="W3" s="931"/>
      <c r="X3" s="931"/>
      <c r="Y3" s="931"/>
      <c r="Z3" s="931"/>
      <c r="AA3" s="931"/>
      <c r="AB3" s="931"/>
      <c r="AC3" s="931"/>
      <c r="AD3" s="931"/>
      <c r="AE3" s="931"/>
      <c r="AF3" s="931"/>
      <c r="AG3" s="931"/>
      <c r="AH3" s="931"/>
      <c r="AI3" s="931"/>
      <c r="AJ3" s="931"/>
      <c r="AK3" s="931"/>
      <c r="AL3" s="931"/>
      <c r="AM3" s="614"/>
      <c r="AN3" s="601"/>
    </row>
    <row r="4" spans="1:40" s="14" customFormat="1" ht="6" customHeight="1" thickBot="1">
      <c r="A4" s="615"/>
      <c r="B4" s="615"/>
      <c r="C4" s="615"/>
      <c r="D4" s="615"/>
      <c r="E4" s="615"/>
      <c r="F4" s="615"/>
      <c r="G4" s="615"/>
      <c r="H4" s="615"/>
      <c r="I4" s="615"/>
      <c r="J4" s="615"/>
      <c r="K4" s="615"/>
      <c r="L4" s="615"/>
      <c r="M4" s="615"/>
      <c r="N4" s="615"/>
      <c r="O4" s="615"/>
      <c r="P4" s="615"/>
      <c r="Q4" s="615"/>
      <c r="R4" s="615"/>
      <c r="S4" s="615"/>
      <c r="T4" s="615"/>
      <c r="U4" s="615"/>
      <c r="V4" s="615"/>
      <c r="W4" s="615"/>
      <c r="X4" s="615"/>
      <c r="Y4" s="615"/>
      <c r="Z4" s="615"/>
      <c r="AA4" s="615"/>
      <c r="AB4" s="615"/>
      <c r="AC4" s="615"/>
      <c r="AD4" s="615"/>
      <c r="AE4" s="615"/>
      <c r="AF4" s="615"/>
      <c r="AG4" s="615"/>
      <c r="AH4" s="615"/>
      <c r="AI4" s="615"/>
      <c r="AJ4" s="615"/>
      <c r="AK4" s="615"/>
      <c r="AL4" s="615"/>
      <c r="AM4" s="614"/>
      <c r="AN4" s="601"/>
    </row>
    <row r="5" spans="1:40" ht="19.5" customHeight="1">
      <c r="A5" s="928" t="s">
        <v>19</v>
      </c>
      <c r="B5" s="929"/>
      <c r="C5" s="929"/>
      <c r="D5" s="929"/>
      <c r="E5" s="930"/>
      <c r="F5" s="968" t="s">
        <v>241</v>
      </c>
      <c r="G5" s="969"/>
      <c r="H5" s="969"/>
      <c r="I5" s="969"/>
      <c r="J5" s="969"/>
      <c r="K5" s="969"/>
      <c r="L5" s="970"/>
      <c r="M5" s="968" t="s">
        <v>265</v>
      </c>
      <c r="N5" s="969"/>
      <c r="O5" s="969"/>
      <c r="P5" s="969"/>
      <c r="Q5" s="969"/>
      <c r="R5" s="969"/>
      <c r="S5" s="970"/>
      <c r="T5" s="968" t="s">
        <v>279</v>
      </c>
      <c r="U5" s="969"/>
      <c r="V5" s="969"/>
      <c r="W5" s="969"/>
      <c r="X5" s="969"/>
      <c r="Y5" s="969"/>
      <c r="Z5" s="970"/>
      <c r="AA5" s="981" t="s">
        <v>266</v>
      </c>
      <c r="AB5" s="982"/>
      <c r="AC5" s="982"/>
      <c r="AD5" s="982"/>
      <c r="AE5" s="982"/>
      <c r="AF5" s="982"/>
      <c r="AG5" s="983"/>
      <c r="AH5" s="974" t="s">
        <v>21</v>
      </c>
      <c r="AI5" s="975"/>
      <c r="AJ5" s="975"/>
      <c r="AK5" s="975"/>
      <c r="AL5" s="975"/>
      <c r="AM5" s="976"/>
      <c r="AN5" s="608"/>
    </row>
    <row r="6" spans="1:40" ht="30.75" customHeight="1" thickBot="1">
      <c r="A6" s="925" t="s">
        <v>280</v>
      </c>
      <c r="B6" s="926"/>
      <c r="C6" s="926"/>
      <c r="D6" s="926"/>
      <c r="E6" s="927"/>
      <c r="F6" s="971"/>
      <c r="G6" s="972"/>
      <c r="H6" s="972"/>
      <c r="I6" s="972"/>
      <c r="J6" s="972"/>
      <c r="K6" s="972"/>
      <c r="L6" s="973"/>
      <c r="M6" s="971"/>
      <c r="N6" s="972"/>
      <c r="O6" s="972"/>
      <c r="P6" s="972"/>
      <c r="Q6" s="972"/>
      <c r="R6" s="972"/>
      <c r="S6" s="973"/>
      <c r="T6" s="971"/>
      <c r="U6" s="972"/>
      <c r="V6" s="972"/>
      <c r="W6" s="972"/>
      <c r="X6" s="972"/>
      <c r="Y6" s="972"/>
      <c r="Z6" s="973"/>
      <c r="AA6" s="984"/>
      <c r="AB6" s="960"/>
      <c r="AC6" s="960"/>
      <c r="AD6" s="960"/>
      <c r="AE6" s="960"/>
      <c r="AF6" s="960"/>
      <c r="AG6" s="985"/>
      <c r="AH6" s="977" t="s">
        <v>281</v>
      </c>
      <c r="AI6" s="978"/>
      <c r="AJ6" s="979"/>
      <c r="AK6" s="979"/>
      <c r="AL6" s="979"/>
      <c r="AM6" s="980"/>
      <c r="AN6" s="609"/>
    </row>
    <row r="7" spans="1:40" s="17" customFormat="1" ht="19.5" customHeight="1">
      <c r="A7" s="951">
        <v>19</v>
      </c>
      <c r="B7" s="952"/>
      <c r="C7" s="952"/>
      <c r="D7" s="952"/>
      <c r="E7" s="953"/>
      <c r="F7" s="987">
        <v>36682</v>
      </c>
      <c r="G7" s="988"/>
      <c r="H7" s="988"/>
      <c r="I7" s="988"/>
      <c r="J7" s="988"/>
      <c r="K7" s="988"/>
      <c r="L7" s="989"/>
      <c r="M7" s="915">
        <v>5247735800</v>
      </c>
      <c r="N7" s="915"/>
      <c r="O7" s="915"/>
      <c r="P7" s="915"/>
      <c r="Q7" s="915"/>
      <c r="R7" s="915"/>
      <c r="S7" s="915"/>
      <c r="T7" s="915">
        <v>21585802</v>
      </c>
      <c r="U7" s="915"/>
      <c r="V7" s="915"/>
      <c r="W7" s="915"/>
      <c r="X7" s="915"/>
      <c r="Y7" s="915"/>
      <c r="Z7" s="915"/>
      <c r="AA7" s="961">
        <f>ROUND(M7/F7,0)</f>
        <v>143060</v>
      </c>
      <c r="AB7" s="962"/>
      <c r="AC7" s="962"/>
      <c r="AD7" s="962"/>
      <c r="AE7" s="962"/>
      <c r="AF7" s="962"/>
      <c r="AG7" s="963"/>
      <c r="AH7" s="961">
        <f>ROUND(T7/F7,0)</f>
        <v>588</v>
      </c>
      <c r="AI7" s="962"/>
      <c r="AJ7" s="962"/>
      <c r="AK7" s="962"/>
      <c r="AL7" s="962"/>
      <c r="AM7" s="986"/>
      <c r="AN7" s="605"/>
    </row>
    <row r="8" spans="1:40" s="17" customFormat="1" ht="19.5" customHeight="1">
      <c r="A8" s="946">
        <v>20</v>
      </c>
      <c r="B8" s="947"/>
      <c r="C8" s="947"/>
      <c r="D8" s="947"/>
      <c r="E8" s="948"/>
      <c r="F8" s="967">
        <v>36983</v>
      </c>
      <c r="G8" s="967"/>
      <c r="H8" s="967"/>
      <c r="I8" s="967"/>
      <c r="J8" s="967"/>
      <c r="K8" s="967"/>
      <c r="L8" s="967"/>
      <c r="M8" s="914">
        <v>5267147100</v>
      </c>
      <c r="N8" s="914"/>
      <c r="O8" s="914"/>
      <c r="P8" s="914"/>
      <c r="Q8" s="914"/>
      <c r="R8" s="914"/>
      <c r="S8" s="914"/>
      <c r="T8" s="914">
        <v>21503826</v>
      </c>
      <c r="U8" s="914"/>
      <c r="V8" s="914"/>
      <c r="W8" s="914"/>
      <c r="X8" s="914"/>
      <c r="Y8" s="914"/>
      <c r="Z8" s="914"/>
      <c r="AA8" s="919">
        <f>ROUND(M8/F8,0)</f>
        <v>142421</v>
      </c>
      <c r="AB8" s="920"/>
      <c r="AC8" s="920"/>
      <c r="AD8" s="920"/>
      <c r="AE8" s="920"/>
      <c r="AF8" s="920"/>
      <c r="AG8" s="921"/>
      <c r="AH8" s="919">
        <f>ROUND(T8/F8,0)</f>
        <v>581</v>
      </c>
      <c r="AI8" s="920"/>
      <c r="AJ8" s="920"/>
      <c r="AK8" s="920"/>
      <c r="AL8" s="920"/>
      <c r="AM8" s="1002"/>
      <c r="AN8" s="605"/>
    </row>
    <row r="9" spans="1:40" s="17" customFormat="1" ht="19.5" customHeight="1">
      <c r="A9" s="946">
        <v>21</v>
      </c>
      <c r="B9" s="947"/>
      <c r="C9" s="947"/>
      <c r="D9" s="947"/>
      <c r="E9" s="948"/>
      <c r="F9" s="967">
        <v>37466</v>
      </c>
      <c r="G9" s="967"/>
      <c r="H9" s="967"/>
      <c r="I9" s="967"/>
      <c r="J9" s="967"/>
      <c r="K9" s="967"/>
      <c r="L9" s="967"/>
      <c r="M9" s="914">
        <v>5399966300</v>
      </c>
      <c r="N9" s="914"/>
      <c r="O9" s="914"/>
      <c r="P9" s="914"/>
      <c r="Q9" s="914"/>
      <c r="R9" s="914"/>
      <c r="S9" s="914"/>
      <c r="T9" s="914">
        <v>21398615</v>
      </c>
      <c r="U9" s="914"/>
      <c r="V9" s="914"/>
      <c r="W9" s="914"/>
      <c r="X9" s="914"/>
      <c r="Y9" s="914"/>
      <c r="Z9" s="914"/>
      <c r="AA9" s="919">
        <f>ROUND(M9/F9,0)</f>
        <v>144130</v>
      </c>
      <c r="AB9" s="920"/>
      <c r="AC9" s="920"/>
      <c r="AD9" s="920"/>
      <c r="AE9" s="920"/>
      <c r="AF9" s="920"/>
      <c r="AG9" s="921"/>
      <c r="AH9" s="919">
        <f>ROUND(T9/F9,0)</f>
        <v>571</v>
      </c>
      <c r="AI9" s="920"/>
      <c r="AJ9" s="920"/>
      <c r="AK9" s="920"/>
      <c r="AL9" s="920"/>
      <c r="AM9" s="1002"/>
      <c r="AN9" s="605"/>
    </row>
    <row r="10" spans="1:40" s="17" customFormat="1" ht="19.5" customHeight="1">
      <c r="A10" s="946">
        <v>22</v>
      </c>
      <c r="B10" s="947"/>
      <c r="C10" s="947"/>
      <c r="D10" s="947"/>
      <c r="E10" s="948"/>
      <c r="F10" s="957">
        <v>38062</v>
      </c>
      <c r="G10" s="958"/>
      <c r="H10" s="958"/>
      <c r="I10" s="958"/>
      <c r="J10" s="958"/>
      <c r="K10" s="958"/>
      <c r="L10" s="959"/>
      <c r="M10" s="919">
        <v>5440559000</v>
      </c>
      <c r="N10" s="920"/>
      <c r="O10" s="920"/>
      <c r="P10" s="920"/>
      <c r="Q10" s="920"/>
      <c r="R10" s="920"/>
      <c r="S10" s="921"/>
      <c r="T10" s="919">
        <v>21269041</v>
      </c>
      <c r="U10" s="920"/>
      <c r="V10" s="920"/>
      <c r="W10" s="920"/>
      <c r="X10" s="920"/>
      <c r="Y10" s="920"/>
      <c r="Z10" s="921"/>
      <c r="AA10" s="919">
        <f>ROUND(M10/F10,0)</f>
        <v>142939</v>
      </c>
      <c r="AB10" s="920"/>
      <c r="AC10" s="920"/>
      <c r="AD10" s="920"/>
      <c r="AE10" s="920"/>
      <c r="AF10" s="920"/>
      <c r="AG10" s="921"/>
      <c r="AH10" s="919">
        <f>ROUND(T10/F10,0)</f>
        <v>559</v>
      </c>
      <c r="AI10" s="920"/>
      <c r="AJ10" s="920"/>
      <c r="AK10" s="920"/>
      <c r="AL10" s="920"/>
      <c r="AM10" s="1002"/>
      <c r="AN10" s="605"/>
    </row>
    <row r="11" spans="1:40" s="17" customFormat="1" ht="19.5" customHeight="1" thickBot="1">
      <c r="A11" s="990">
        <v>23</v>
      </c>
      <c r="B11" s="991"/>
      <c r="C11" s="991"/>
      <c r="D11" s="991"/>
      <c r="E11" s="992"/>
      <c r="F11" s="964">
        <v>38574</v>
      </c>
      <c r="G11" s="965"/>
      <c r="H11" s="965"/>
      <c r="I11" s="965"/>
      <c r="J11" s="965"/>
      <c r="K11" s="965"/>
      <c r="L11" s="966"/>
      <c r="M11" s="997">
        <v>5395377400</v>
      </c>
      <c r="N11" s="998"/>
      <c r="O11" s="998"/>
      <c r="P11" s="998"/>
      <c r="Q11" s="998"/>
      <c r="R11" s="998"/>
      <c r="S11" s="999"/>
      <c r="T11" s="997">
        <v>21316833</v>
      </c>
      <c r="U11" s="998"/>
      <c r="V11" s="998"/>
      <c r="W11" s="998"/>
      <c r="X11" s="998"/>
      <c r="Y11" s="998"/>
      <c r="Z11" s="999"/>
      <c r="AA11" s="997">
        <f>ROUND(M11/F11,0)</f>
        <v>139871</v>
      </c>
      <c r="AB11" s="1000"/>
      <c r="AC11" s="1000"/>
      <c r="AD11" s="1000"/>
      <c r="AE11" s="1000"/>
      <c r="AF11" s="1000"/>
      <c r="AG11" s="1001"/>
      <c r="AH11" s="997">
        <f>ROUND(T11/F11,0)</f>
        <v>553</v>
      </c>
      <c r="AI11" s="1000"/>
      <c r="AJ11" s="1000"/>
      <c r="AK11" s="1000"/>
      <c r="AL11" s="1000"/>
      <c r="AM11" s="1003"/>
      <c r="AN11" s="605"/>
    </row>
    <row r="12" spans="1:40" s="17" customFormat="1" ht="6" customHeight="1">
      <c r="A12" s="616"/>
      <c r="B12" s="616"/>
      <c r="C12" s="616"/>
      <c r="D12" s="616"/>
      <c r="E12" s="616"/>
      <c r="F12" s="617"/>
      <c r="G12" s="618"/>
      <c r="H12" s="618"/>
      <c r="I12" s="618"/>
      <c r="J12" s="618"/>
      <c r="K12" s="618"/>
      <c r="L12" s="618"/>
      <c r="M12" s="619"/>
      <c r="N12" s="620"/>
      <c r="O12" s="620"/>
      <c r="P12" s="620"/>
      <c r="Q12" s="620"/>
      <c r="R12" s="620"/>
      <c r="S12" s="620"/>
      <c r="T12" s="619"/>
      <c r="U12" s="620"/>
      <c r="V12" s="620"/>
      <c r="W12" s="620"/>
      <c r="X12" s="620"/>
      <c r="Y12" s="620"/>
      <c r="Z12" s="620"/>
      <c r="AA12" s="619"/>
      <c r="AB12" s="619"/>
      <c r="AC12" s="619"/>
      <c r="AD12" s="619"/>
      <c r="AE12" s="619"/>
      <c r="AF12" s="619"/>
      <c r="AG12" s="619"/>
      <c r="AH12" s="619"/>
      <c r="AI12" s="619"/>
      <c r="AJ12" s="619"/>
      <c r="AK12" s="619"/>
      <c r="AL12" s="619"/>
      <c r="AM12" s="619"/>
      <c r="AN12" s="605"/>
    </row>
    <row r="13" spans="1:40" s="19" customFormat="1" ht="13.5" customHeight="1">
      <c r="A13" s="956" t="s">
        <v>170</v>
      </c>
      <c r="B13" s="956"/>
      <c r="C13" s="956"/>
      <c r="D13" s="956"/>
      <c r="E13" s="956"/>
      <c r="F13" s="956"/>
      <c r="G13" s="956"/>
      <c r="H13" s="956"/>
      <c r="I13" s="956"/>
      <c r="J13" s="956"/>
      <c r="K13" s="956"/>
      <c r="L13" s="956"/>
      <c r="M13" s="956"/>
      <c r="N13" s="956"/>
      <c r="O13" s="956"/>
      <c r="P13" s="956"/>
      <c r="Q13" s="956"/>
      <c r="R13" s="956"/>
      <c r="S13" s="956"/>
      <c r="T13" s="956"/>
      <c r="U13" s="956"/>
      <c r="V13" s="956"/>
      <c r="W13" s="956"/>
      <c r="X13" s="956"/>
      <c r="Y13" s="956"/>
      <c r="Z13" s="956"/>
      <c r="AA13" s="956"/>
      <c r="AB13" s="956"/>
      <c r="AC13" s="956"/>
      <c r="AD13" s="956"/>
      <c r="AE13" s="956"/>
      <c r="AF13" s="956"/>
      <c r="AG13" s="956"/>
      <c r="AH13" s="956"/>
      <c r="AI13" s="956"/>
      <c r="AJ13" s="956"/>
      <c r="AK13" s="956"/>
      <c r="AL13" s="956"/>
      <c r="AM13" s="956"/>
      <c r="AN13" s="608"/>
    </row>
    <row r="14" spans="1:40" s="19" customFormat="1" ht="18.75" customHeight="1">
      <c r="A14" s="956" t="s">
        <v>44</v>
      </c>
      <c r="B14" s="956"/>
      <c r="C14" s="956"/>
      <c r="D14" s="956"/>
      <c r="E14" s="956"/>
      <c r="F14" s="956"/>
      <c r="G14" s="956"/>
      <c r="H14" s="956"/>
      <c r="I14" s="956"/>
      <c r="J14" s="956"/>
      <c r="K14" s="956"/>
      <c r="L14" s="956"/>
      <c r="M14" s="956"/>
      <c r="N14" s="956"/>
      <c r="O14" s="956"/>
      <c r="P14" s="956"/>
      <c r="Q14" s="956"/>
      <c r="R14" s="956"/>
      <c r="S14" s="956"/>
      <c r="T14" s="956"/>
      <c r="U14" s="956"/>
      <c r="V14" s="956"/>
      <c r="W14" s="956"/>
      <c r="X14" s="956"/>
      <c r="Y14" s="956"/>
      <c r="Z14" s="956"/>
      <c r="AA14" s="956"/>
      <c r="AB14" s="956"/>
      <c r="AC14" s="956"/>
      <c r="AD14" s="956"/>
      <c r="AE14" s="956"/>
      <c r="AF14" s="956"/>
      <c r="AG14" s="956"/>
      <c r="AH14" s="956"/>
      <c r="AI14" s="956"/>
      <c r="AJ14" s="956"/>
      <c r="AK14" s="956"/>
      <c r="AL14" s="956"/>
      <c r="AM14" s="956"/>
      <c r="AN14" s="608"/>
    </row>
    <row r="15" spans="1:40" ht="7.5" customHeight="1">
      <c r="A15" s="612"/>
      <c r="B15" s="613"/>
      <c r="C15" s="613"/>
      <c r="D15" s="613"/>
      <c r="E15" s="613"/>
      <c r="F15" s="613"/>
      <c r="G15" s="612"/>
      <c r="H15" s="612"/>
      <c r="I15" s="612"/>
      <c r="J15" s="612"/>
      <c r="K15" s="612"/>
      <c r="L15" s="612"/>
      <c r="M15" s="612"/>
      <c r="N15" s="612"/>
      <c r="O15" s="612"/>
      <c r="P15" s="612"/>
      <c r="Q15" s="612"/>
      <c r="R15" s="612"/>
      <c r="S15" s="612"/>
      <c r="T15" s="612"/>
      <c r="U15" s="612"/>
      <c r="V15" s="612"/>
      <c r="W15" s="612"/>
      <c r="X15" s="612"/>
      <c r="Y15" s="613"/>
      <c r="Z15" s="613"/>
      <c r="AA15" s="613"/>
      <c r="AB15" s="613"/>
      <c r="AC15" s="613"/>
      <c r="AD15" s="613"/>
      <c r="AE15" s="613"/>
      <c r="AF15" s="613"/>
      <c r="AG15" s="613"/>
      <c r="AH15" s="613"/>
      <c r="AI15" s="613"/>
      <c r="AJ15" s="613"/>
      <c r="AK15" s="613"/>
      <c r="AL15" s="613"/>
      <c r="AM15" s="613"/>
      <c r="AN15" s="600"/>
    </row>
    <row r="16" spans="1:40" ht="13.5" customHeight="1">
      <c r="A16" s="612"/>
      <c r="B16" s="613"/>
      <c r="C16" s="613"/>
      <c r="D16" s="613"/>
      <c r="E16" s="613"/>
      <c r="F16" s="613"/>
      <c r="G16" s="612"/>
      <c r="H16" s="612"/>
      <c r="I16" s="612"/>
      <c r="J16" s="612"/>
      <c r="K16" s="612"/>
      <c r="L16" s="612"/>
      <c r="M16" s="612"/>
      <c r="N16" s="612"/>
      <c r="O16" s="612"/>
      <c r="P16" s="612"/>
      <c r="Q16" s="612"/>
      <c r="R16" s="612"/>
      <c r="S16" s="612"/>
      <c r="T16" s="612"/>
      <c r="U16" s="612"/>
      <c r="V16" s="612"/>
      <c r="W16" s="612"/>
      <c r="X16" s="612"/>
      <c r="Y16" s="613"/>
      <c r="Z16" s="613"/>
      <c r="AA16" s="613"/>
      <c r="AB16" s="613"/>
      <c r="AC16" s="613"/>
      <c r="AD16" s="613"/>
      <c r="AE16" s="613"/>
      <c r="AF16" s="613"/>
      <c r="AG16" s="613"/>
      <c r="AH16" s="613"/>
      <c r="AI16" s="613"/>
      <c r="AJ16" s="613"/>
      <c r="AK16" s="613"/>
      <c r="AL16" s="613"/>
      <c r="AM16" s="613"/>
      <c r="AN16" s="600"/>
    </row>
    <row r="17" spans="1:40" s="14" customFormat="1" ht="15.75" customHeight="1">
      <c r="A17" s="931" t="s">
        <v>156</v>
      </c>
      <c r="B17" s="931"/>
      <c r="C17" s="931"/>
      <c r="D17" s="931"/>
      <c r="E17" s="931"/>
      <c r="F17" s="931"/>
      <c r="G17" s="931"/>
      <c r="H17" s="931"/>
      <c r="I17" s="931"/>
      <c r="J17" s="931"/>
      <c r="K17" s="931"/>
      <c r="L17" s="931"/>
      <c r="M17" s="931"/>
      <c r="N17" s="931"/>
      <c r="O17" s="931"/>
      <c r="P17" s="931"/>
      <c r="Q17" s="931"/>
      <c r="R17" s="931"/>
      <c r="S17" s="931"/>
      <c r="T17" s="931"/>
      <c r="U17" s="931"/>
      <c r="V17" s="931"/>
      <c r="W17" s="931"/>
      <c r="X17" s="931"/>
      <c r="Y17" s="931"/>
      <c r="Z17" s="931"/>
      <c r="AA17" s="931"/>
      <c r="AB17" s="931"/>
      <c r="AC17" s="931"/>
      <c r="AD17" s="931"/>
      <c r="AE17" s="931"/>
      <c r="AF17" s="931"/>
      <c r="AG17" s="931"/>
      <c r="AH17" s="931"/>
      <c r="AI17" s="931"/>
      <c r="AJ17" s="931"/>
      <c r="AK17" s="931"/>
      <c r="AL17" s="931"/>
      <c r="AM17" s="931"/>
      <c r="AN17" s="604"/>
    </row>
    <row r="18" spans="1:40" s="14" customFormat="1" ht="6" customHeight="1" thickBot="1">
      <c r="A18" s="615"/>
      <c r="B18" s="615"/>
      <c r="C18" s="615"/>
      <c r="D18" s="615"/>
      <c r="E18" s="615"/>
      <c r="F18" s="615"/>
      <c r="G18" s="615"/>
      <c r="H18" s="615"/>
      <c r="I18" s="615"/>
      <c r="J18" s="615"/>
      <c r="K18" s="615"/>
      <c r="L18" s="615"/>
      <c r="M18" s="615"/>
      <c r="N18" s="615"/>
      <c r="O18" s="615"/>
      <c r="P18" s="615"/>
      <c r="Q18" s="615"/>
      <c r="R18" s="615"/>
      <c r="S18" s="615"/>
      <c r="T18" s="615"/>
      <c r="U18" s="615"/>
      <c r="V18" s="615"/>
      <c r="W18" s="615"/>
      <c r="X18" s="615"/>
      <c r="Y18" s="615"/>
      <c r="Z18" s="615"/>
      <c r="AA18" s="615"/>
      <c r="AB18" s="615"/>
      <c r="AC18" s="615"/>
      <c r="AD18" s="615"/>
      <c r="AE18" s="615"/>
      <c r="AF18" s="615"/>
      <c r="AG18" s="615"/>
      <c r="AH18" s="615"/>
      <c r="AI18" s="615"/>
      <c r="AJ18" s="615"/>
      <c r="AK18" s="615"/>
      <c r="AL18" s="615"/>
      <c r="AM18" s="615"/>
      <c r="AN18" s="604"/>
    </row>
    <row r="19" spans="1:40" ht="19.5" customHeight="1">
      <c r="A19" s="928" t="s">
        <v>19</v>
      </c>
      <c r="B19" s="929"/>
      <c r="C19" s="929"/>
      <c r="D19" s="929"/>
      <c r="E19" s="930"/>
      <c r="F19" s="968" t="s">
        <v>241</v>
      </c>
      <c r="G19" s="969"/>
      <c r="H19" s="969"/>
      <c r="I19" s="969"/>
      <c r="J19" s="969"/>
      <c r="K19" s="969"/>
      <c r="L19" s="970"/>
      <c r="M19" s="968" t="s">
        <v>265</v>
      </c>
      <c r="N19" s="969"/>
      <c r="O19" s="969"/>
      <c r="P19" s="969"/>
      <c r="Q19" s="969"/>
      <c r="R19" s="969"/>
      <c r="S19" s="970"/>
      <c r="T19" s="968" t="s">
        <v>268</v>
      </c>
      <c r="U19" s="969"/>
      <c r="V19" s="969"/>
      <c r="W19" s="969"/>
      <c r="X19" s="969"/>
      <c r="Y19" s="969"/>
      <c r="Z19" s="970"/>
      <c r="AA19" s="981" t="s">
        <v>266</v>
      </c>
      <c r="AB19" s="982"/>
      <c r="AC19" s="982"/>
      <c r="AD19" s="982"/>
      <c r="AE19" s="982"/>
      <c r="AF19" s="982"/>
      <c r="AG19" s="983"/>
      <c r="AH19" s="974" t="s">
        <v>21</v>
      </c>
      <c r="AI19" s="975"/>
      <c r="AJ19" s="975"/>
      <c r="AK19" s="975"/>
      <c r="AL19" s="975"/>
      <c r="AM19" s="976"/>
      <c r="AN19" s="608"/>
    </row>
    <row r="20" spans="1:40" ht="32.25" customHeight="1" thickBot="1">
      <c r="A20" s="925" t="s">
        <v>22</v>
      </c>
      <c r="B20" s="926"/>
      <c r="C20" s="926"/>
      <c r="D20" s="926"/>
      <c r="E20" s="927"/>
      <c r="F20" s="971"/>
      <c r="G20" s="972"/>
      <c r="H20" s="972"/>
      <c r="I20" s="972"/>
      <c r="J20" s="972"/>
      <c r="K20" s="972"/>
      <c r="L20" s="973"/>
      <c r="M20" s="971"/>
      <c r="N20" s="972"/>
      <c r="O20" s="972"/>
      <c r="P20" s="972"/>
      <c r="Q20" s="972"/>
      <c r="R20" s="972"/>
      <c r="S20" s="973"/>
      <c r="T20" s="971"/>
      <c r="U20" s="972"/>
      <c r="V20" s="972"/>
      <c r="W20" s="972"/>
      <c r="X20" s="972"/>
      <c r="Y20" s="972"/>
      <c r="Z20" s="973"/>
      <c r="AA20" s="984"/>
      <c r="AB20" s="960"/>
      <c r="AC20" s="960"/>
      <c r="AD20" s="960"/>
      <c r="AE20" s="960"/>
      <c r="AF20" s="960"/>
      <c r="AG20" s="985"/>
      <c r="AH20" s="977" t="s">
        <v>269</v>
      </c>
      <c r="AI20" s="978"/>
      <c r="AJ20" s="979"/>
      <c r="AK20" s="979"/>
      <c r="AL20" s="979"/>
      <c r="AM20" s="980"/>
      <c r="AN20" s="609"/>
    </row>
    <row r="21" spans="1:40" s="17" customFormat="1" ht="19.5" customHeight="1">
      <c r="A21" s="951">
        <v>19</v>
      </c>
      <c r="B21" s="952"/>
      <c r="C21" s="952"/>
      <c r="D21" s="952"/>
      <c r="E21" s="953"/>
      <c r="F21" s="987">
        <v>34124</v>
      </c>
      <c r="G21" s="988"/>
      <c r="H21" s="988"/>
      <c r="I21" s="988"/>
      <c r="J21" s="988"/>
      <c r="K21" s="988"/>
      <c r="L21" s="989"/>
      <c r="M21" s="915">
        <v>4407168000</v>
      </c>
      <c r="N21" s="915"/>
      <c r="O21" s="915"/>
      <c r="P21" s="915"/>
      <c r="Q21" s="915"/>
      <c r="R21" s="915"/>
      <c r="S21" s="915"/>
      <c r="T21" s="915">
        <v>6671587</v>
      </c>
      <c r="U21" s="915"/>
      <c r="V21" s="915"/>
      <c r="W21" s="915"/>
      <c r="X21" s="915"/>
      <c r="Y21" s="915"/>
      <c r="Z21" s="915"/>
      <c r="AA21" s="961">
        <v>129152</v>
      </c>
      <c r="AB21" s="962"/>
      <c r="AC21" s="962"/>
      <c r="AD21" s="962"/>
      <c r="AE21" s="962"/>
      <c r="AF21" s="962"/>
      <c r="AG21" s="963"/>
      <c r="AH21" s="961">
        <v>196</v>
      </c>
      <c r="AI21" s="962"/>
      <c r="AJ21" s="962"/>
      <c r="AK21" s="962"/>
      <c r="AL21" s="962"/>
      <c r="AM21" s="986"/>
      <c r="AN21" s="605"/>
    </row>
    <row r="22" spans="1:40" s="17" customFormat="1" ht="19.5" customHeight="1">
      <c r="A22" s="946">
        <v>20</v>
      </c>
      <c r="B22" s="947"/>
      <c r="C22" s="947"/>
      <c r="D22" s="947"/>
      <c r="E22" s="948"/>
      <c r="F22" s="967">
        <v>34446</v>
      </c>
      <c r="G22" s="967"/>
      <c r="H22" s="967"/>
      <c r="I22" s="967"/>
      <c r="J22" s="967"/>
      <c r="K22" s="967"/>
      <c r="L22" s="967"/>
      <c r="M22" s="914">
        <v>4550971500</v>
      </c>
      <c r="N22" s="914"/>
      <c r="O22" s="914"/>
      <c r="P22" s="914"/>
      <c r="Q22" s="914"/>
      <c r="R22" s="914"/>
      <c r="S22" s="914"/>
      <c r="T22" s="914">
        <v>6742271</v>
      </c>
      <c r="U22" s="914"/>
      <c r="V22" s="914"/>
      <c r="W22" s="914"/>
      <c r="X22" s="914"/>
      <c r="Y22" s="914"/>
      <c r="Z22" s="914"/>
      <c r="AA22" s="919">
        <v>132119</v>
      </c>
      <c r="AB22" s="920"/>
      <c r="AC22" s="920"/>
      <c r="AD22" s="920"/>
      <c r="AE22" s="920"/>
      <c r="AF22" s="920"/>
      <c r="AG22" s="921"/>
      <c r="AH22" s="919">
        <v>196</v>
      </c>
      <c r="AI22" s="920"/>
      <c r="AJ22" s="920"/>
      <c r="AK22" s="920"/>
      <c r="AL22" s="920"/>
      <c r="AM22" s="1002"/>
      <c r="AN22" s="605"/>
    </row>
    <row r="23" spans="1:40" s="17" customFormat="1" ht="19.5" customHeight="1">
      <c r="A23" s="946">
        <v>21</v>
      </c>
      <c r="B23" s="947"/>
      <c r="C23" s="947"/>
      <c r="D23" s="947"/>
      <c r="E23" s="948"/>
      <c r="F23" s="967">
        <v>34999</v>
      </c>
      <c r="G23" s="967"/>
      <c r="H23" s="967"/>
      <c r="I23" s="967"/>
      <c r="J23" s="967"/>
      <c r="K23" s="967"/>
      <c r="L23" s="967"/>
      <c r="M23" s="914">
        <v>4502267900</v>
      </c>
      <c r="N23" s="914"/>
      <c r="O23" s="914"/>
      <c r="P23" s="914"/>
      <c r="Q23" s="914"/>
      <c r="R23" s="914"/>
      <c r="S23" s="914"/>
      <c r="T23" s="914">
        <v>6817269</v>
      </c>
      <c r="U23" s="914"/>
      <c r="V23" s="914"/>
      <c r="W23" s="914"/>
      <c r="X23" s="914"/>
      <c r="Y23" s="914"/>
      <c r="Z23" s="914"/>
      <c r="AA23" s="919">
        <v>128640</v>
      </c>
      <c r="AB23" s="920"/>
      <c r="AC23" s="920"/>
      <c r="AD23" s="920"/>
      <c r="AE23" s="920"/>
      <c r="AF23" s="920"/>
      <c r="AG23" s="921"/>
      <c r="AH23" s="919">
        <v>195</v>
      </c>
      <c r="AI23" s="920"/>
      <c r="AJ23" s="920"/>
      <c r="AK23" s="920"/>
      <c r="AL23" s="920"/>
      <c r="AM23" s="1002"/>
      <c r="AN23" s="605"/>
    </row>
    <row r="24" spans="1:40" s="17" customFormat="1" ht="19.5" customHeight="1">
      <c r="A24" s="946">
        <v>22</v>
      </c>
      <c r="B24" s="947"/>
      <c r="C24" s="947"/>
      <c r="D24" s="947"/>
      <c r="E24" s="948"/>
      <c r="F24" s="957">
        <v>35589</v>
      </c>
      <c r="G24" s="958"/>
      <c r="H24" s="958"/>
      <c r="I24" s="958"/>
      <c r="J24" s="958"/>
      <c r="K24" s="958"/>
      <c r="L24" s="959"/>
      <c r="M24" s="919">
        <v>4664254800</v>
      </c>
      <c r="N24" s="920"/>
      <c r="O24" s="920"/>
      <c r="P24" s="920"/>
      <c r="Q24" s="920"/>
      <c r="R24" s="920"/>
      <c r="S24" s="921"/>
      <c r="T24" s="919">
        <v>6917858</v>
      </c>
      <c r="U24" s="920"/>
      <c r="V24" s="920"/>
      <c r="W24" s="920"/>
      <c r="X24" s="920"/>
      <c r="Y24" s="920"/>
      <c r="Z24" s="921"/>
      <c r="AA24" s="919">
        <f>ROUND(M24/F24,0)</f>
        <v>131059</v>
      </c>
      <c r="AB24" s="920"/>
      <c r="AC24" s="920"/>
      <c r="AD24" s="920"/>
      <c r="AE24" s="920"/>
      <c r="AF24" s="920"/>
      <c r="AG24" s="921"/>
      <c r="AH24" s="919">
        <f>ROUND(T24/F24,0)</f>
        <v>194</v>
      </c>
      <c r="AI24" s="920"/>
      <c r="AJ24" s="920"/>
      <c r="AK24" s="920"/>
      <c r="AL24" s="920"/>
      <c r="AM24" s="1002"/>
      <c r="AN24" s="605"/>
    </row>
    <row r="25" spans="1:40" s="17" customFormat="1" ht="19.5" customHeight="1" thickBot="1">
      <c r="A25" s="1024">
        <v>23</v>
      </c>
      <c r="B25" s="1025"/>
      <c r="C25" s="1025"/>
      <c r="D25" s="1025"/>
      <c r="E25" s="1026"/>
      <c r="F25" s="1031">
        <v>36124</v>
      </c>
      <c r="G25" s="1032"/>
      <c r="H25" s="1032"/>
      <c r="I25" s="1032"/>
      <c r="J25" s="1032"/>
      <c r="K25" s="1032"/>
      <c r="L25" s="1033"/>
      <c r="M25" s="916">
        <v>4821413800</v>
      </c>
      <c r="N25" s="917"/>
      <c r="O25" s="917"/>
      <c r="P25" s="917"/>
      <c r="Q25" s="917"/>
      <c r="R25" s="917"/>
      <c r="S25" s="918"/>
      <c r="T25" s="916">
        <v>6994845</v>
      </c>
      <c r="U25" s="917"/>
      <c r="V25" s="917"/>
      <c r="W25" s="917"/>
      <c r="X25" s="917"/>
      <c r="Y25" s="917"/>
      <c r="Z25" s="918"/>
      <c r="AA25" s="1004">
        <v>133468</v>
      </c>
      <c r="AB25" s="1005"/>
      <c r="AC25" s="1005"/>
      <c r="AD25" s="1005"/>
      <c r="AE25" s="1005"/>
      <c r="AF25" s="1005"/>
      <c r="AG25" s="1006"/>
      <c r="AH25" s="1004">
        <v>194</v>
      </c>
      <c r="AI25" s="1005"/>
      <c r="AJ25" s="1005"/>
      <c r="AK25" s="1005"/>
      <c r="AL25" s="1005"/>
      <c r="AM25" s="1007"/>
      <c r="AN25" s="605"/>
    </row>
    <row r="26" spans="1:40" s="17" customFormat="1" ht="6" customHeight="1">
      <c r="A26" s="621"/>
      <c r="B26" s="621"/>
      <c r="C26" s="621"/>
      <c r="D26" s="621"/>
      <c r="E26" s="621"/>
      <c r="F26" s="622"/>
      <c r="G26" s="623"/>
      <c r="H26" s="623"/>
      <c r="I26" s="623"/>
      <c r="J26" s="623"/>
      <c r="K26" s="623"/>
      <c r="L26" s="623"/>
      <c r="M26" s="624"/>
      <c r="N26" s="625"/>
      <c r="O26" s="625"/>
      <c r="P26" s="625"/>
      <c r="Q26" s="625"/>
      <c r="R26" s="625"/>
      <c r="S26" s="625"/>
      <c r="T26" s="624"/>
      <c r="U26" s="625"/>
      <c r="V26" s="625"/>
      <c r="W26" s="625"/>
      <c r="X26" s="625"/>
      <c r="Y26" s="625"/>
      <c r="Z26" s="625"/>
      <c r="AA26" s="624"/>
      <c r="AB26" s="624"/>
      <c r="AC26" s="624"/>
      <c r="AD26" s="624"/>
      <c r="AE26" s="624"/>
      <c r="AF26" s="624"/>
      <c r="AG26" s="624"/>
      <c r="AH26" s="624"/>
      <c r="AI26" s="624"/>
      <c r="AJ26" s="624"/>
      <c r="AK26" s="624"/>
      <c r="AL26" s="624"/>
      <c r="AM26" s="624"/>
      <c r="AN26" s="605"/>
    </row>
    <row r="27" spans="1:40" s="20" customFormat="1" ht="13.5" customHeight="1">
      <c r="A27" s="956" t="s">
        <v>170</v>
      </c>
      <c r="B27" s="956"/>
      <c r="C27" s="956"/>
      <c r="D27" s="956"/>
      <c r="E27" s="956"/>
      <c r="F27" s="956"/>
      <c r="G27" s="956"/>
      <c r="H27" s="956"/>
      <c r="I27" s="956"/>
      <c r="J27" s="956"/>
      <c r="K27" s="956"/>
      <c r="L27" s="956"/>
      <c r="M27" s="956"/>
      <c r="N27" s="956"/>
      <c r="O27" s="956"/>
      <c r="P27" s="956"/>
      <c r="Q27" s="956"/>
      <c r="R27" s="956"/>
      <c r="S27" s="956"/>
      <c r="T27" s="956"/>
      <c r="U27" s="956"/>
      <c r="V27" s="956"/>
      <c r="W27" s="956"/>
      <c r="X27" s="956"/>
      <c r="Y27" s="956"/>
      <c r="Z27" s="956"/>
      <c r="AA27" s="956"/>
      <c r="AB27" s="956"/>
      <c r="AC27" s="956"/>
      <c r="AD27" s="956"/>
      <c r="AE27" s="956"/>
      <c r="AF27" s="956"/>
      <c r="AG27" s="956"/>
      <c r="AH27" s="956"/>
      <c r="AI27" s="956"/>
      <c r="AJ27" s="956"/>
      <c r="AK27" s="956"/>
      <c r="AL27" s="956"/>
      <c r="AM27" s="956"/>
      <c r="AN27" s="608"/>
    </row>
    <row r="28" spans="1:40" s="20" customFormat="1" ht="18" customHeight="1">
      <c r="A28" s="956" t="s">
        <v>219</v>
      </c>
      <c r="B28" s="956"/>
      <c r="C28" s="956"/>
      <c r="D28" s="956"/>
      <c r="E28" s="956"/>
      <c r="F28" s="956"/>
      <c r="G28" s="956"/>
      <c r="H28" s="956"/>
      <c r="I28" s="956"/>
      <c r="J28" s="956"/>
      <c r="K28" s="956"/>
      <c r="L28" s="956"/>
      <c r="M28" s="956"/>
      <c r="N28" s="956"/>
      <c r="O28" s="956"/>
      <c r="P28" s="956"/>
      <c r="Q28" s="956"/>
      <c r="R28" s="956"/>
      <c r="S28" s="956"/>
      <c r="T28" s="956"/>
      <c r="U28" s="956"/>
      <c r="V28" s="956"/>
      <c r="W28" s="956"/>
      <c r="X28" s="956"/>
      <c r="Y28" s="956"/>
      <c r="Z28" s="956"/>
      <c r="AA28" s="956"/>
      <c r="AB28" s="956"/>
      <c r="AC28" s="956"/>
      <c r="AD28" s="956"/>
      <c r="AE28" s="956"/>
      <c r="AF28" s="956"/>
      <c r="AG28" s="956"/>
      <c r="AH28" s="956"/>
      <c r="AI28" s="956"/>
      <c r="AJ28" s="956"/>
      <c r="AK28" s="956"/>
      <c r="AL28" s="956"/>
      <c r="AM28" s="956"/>
      <c r="AN28" s="608"/>
    </row>
    <row r="29" spans="1:40" ht="13.5" customHeight="1">
      <c r="A29" s="612"/>
      <c r="B29" s="613"/>
      <c r="C29" s="613"/>
      <c r="D29" s="613"/>
      <c r="E29" s="613"/>
      <c r="F29" s="613"/>
      <c r="G29" s="612"/>
      <c r="H29" s="612"/>
      <c r="I29" s="612"/>
      <c r="J29" s="612"/>
      <c r="K29" s="612"/>
      <c r="L29" s="612"/>
      <c r="M29" s="612"/>
      <c r="N29" s="612"/>
      <c r="O29" s="612"/>
      <c r="P29" s="612"/>
      <c r="Q29" s="612"/>
      <c r="R29" s="612"/>
      <c r="S29" s="612"/>
      <c r="T29" s="612"/>
      <c r="U29" s="612"/>
      <c r="V29" s="612"/>
      <c r="W29" s="612"/>
      <c r="X29" s="612"/>
      <c r="Y29" s="613"/>
      <c r="Z29" s="613"/>
      <c r="AA29" s="613"/>
      <c r="AB29" s="613"/>
      <c r="AC29" s="613"/>
      <c r="AD29" s="613"/>
      <c r="AE29" s="613"/>
      <c r="AF29" s="613"/>
      <c r="AG29" s="613"/>
      <c r="AH29" s="613"/>
      <c r="AI29" s="613"/>
      <c r="AJ29" s="613"/>
      <c r="AK29" s="613"/>
      <c r="AL29" s="613"/>
      <c r="AM29" s="613"/>
      <c r="AN29" s="600"/>
    </row>
    <row r="30" spans="1:40" ht="13.5" customHeight="1">
      <c r="A30" s="612"/>
      <c r="B30" s="613"/>
      <c r="C30" s="613"/>
      <c r="D30" s="613"/>
      <c r="E30" s="613"/>
      <c r="F30" s="613"/>
      <c r="G30" s="612"/>
      <c r="H30" s="612"/>
      <c r="I30" s="612"/>
      <c r="J30" s="612"/>
      <c r="K30" s="612"/>
      <c r="L30" s="612"/>
      <c r="M30" s="612"/>
      <c r="N30" s="612"/>
      <c r="O30" s="612"/>
      <c r="P30" s="612"/>
      <c r="Q30" s="612"/>
      <c r="R30" s="612"/>
      <c r="S30" s="612"/>
      <c r="T30" s="612"/>
      <c r="U30" s="612"/>
      <c r="V30" s="612"/>
      <c r="W30" s="612"/>
      <c r="X30" s="612"/>
      <c r="Y30" s="613"/>
      <c r="Z30" s="613"/>
      <c r="AA30" s="613"/>
      <c r="AB30" s="613"/>
      <c r="AC30" s="613"/>
      <c r="AD30" s="613"/>
      <c r="AE30" s="613"/>
      <c r="AF30" s="613"/>
      <c r="AG30" s="613"/>
      <c r="AH30" s="613"/>
      <c r="AI30" s="613"/>
      <c r="AJ30" s="613"/>
      <c r="AK30" s="613"/>
      <c r="AL30" s="613"/>
      <c r="AM30" s="613"/>
      <c r="AN30" s="600"/>
    </row>
    <row r="31" spans="1:40" ht="20.25" customHeight="1">
      <c r="A31" s="960" t="s">
        <v>282</v>
      </c>
      <c r="B31" s="960"/>
      <c r="C31" s="960"/>
      <c r="D31" s="960"/>
      <c r="E31" s="960"/>
      <c r="F31" s="960"/>
      <c r="G31" s="960"/>
      <c r="H31" s="960"/>
      <c r="I31" s="960"/>
      <c r="J31" s="960"/>
      <c r="K31" s="960"/>
      <c r="L31" s="960"/>
      <c r="M31" s="960"/>
      <c r="N31" s="960"/>
      <c r="O31" s="960"/>
      <c r="P31" s="960"/>
      <c r="Q31" s="960"/>
      <c r="R31" s="960"/>
      <c r="S31" s="960"/>
      <c r="T31" s="960"/>
      <c r="U31" s="960"/>
      <c r="V31" s="960"/>
      <c r="W31" s="960"/>
      <c r="X31" s="960"/>
      <c r="Y31" s="960"/>
      <c r="Z31" s="960"/>
      <c r="AA31" s="960"/>
      <c r="AB31" s="960"/>
      <c r="AC31" s="960"/>
      <c r="AD31" s="960"/>
      <c r="AE31" s="960"/>
      <c r="AF31" s="960"/>
      <c r="AG31" s="960"/>
      <c r="AH31" s="960"/>
      <c r="AI31" s="960"/>
      <c r="AJ31" s="960"/>
      <c r="AK31" s="960"/>
      <c r="AL31" s="960"/>
      <c r="AM31" s="960"/>
      <c r="AN31" s="602"/>
    </row>
    <row r="32" spans="1:40" ht="13.5" customHeight="1">
      <c r="A32" s="612"/>
      <c r="B32" s="613"/>
      <c r="C32" s="613"/>
      <c r="D32" s="613"/>
      <c r="E32" s="613"/>
      <c r="F32" s="613"/>
      <c r="G32" s="612"/>
      <c r="H32" s="612"/>
      <c r="I32" s="612"/>
      <c r="J32" s="612"/>
      <c r="K32" s="612"/>
      <c r="L32" s="612"/>
      <c r="M32" s="612"/>
      <c r="N32" s="612"/>
      <c r="O32" s="1008"/>
      <c r="P32" s="1008"/>
      <c r="Q32" s="1008"/>
      <c r="R32" s="1008"/>
      <c r="S32" s="1008"/>
      <c r="T32" s="1008"/>
      <c r="U32" s="1008"/>
      <c r="V32" s="1008"/>
      <c r="W32" s="626"/>
      <c r="X32" s="612"/>
      <c r="Y32" s="613"/>
      <c r="Z32" s="613"/>
      <c r="AA32" s="613"/>
      <c r="AB32" s="613"/>
      <c r="AC32" s="613"/>
      <c r="AD32" s="613"/>
      <c r="AE32" s="613"/>
      <c r="AF32" s="613"/>
      <c r="AG32" s="613"/>
      <c r="AH32" s="613"/>
      <c r="AI32" s="613"/>
      <c r="AJ32" s="613"/>
      <c r="AK32" s="613"/>
      <c r="AL32" s="613"/>
      <c r="AM32" s="613"/>
      <c r="AN32" s="600"/>
    </row>
    <row r="33" spans="1:40" s="14" customFormat="1" ht="21.75" customHeight="1">
      <c r="A33" s="627" t="s">
        <v>23</v>
      </c>
      <c r="B33" s="614"/>
      <c r="C33" s="614"/>
      <c r="D33" s="614"/>
      <c r="E33" s="614"/>
      <c r="F33" s="614"/>
      <c r="G33" s="627"/>
      <c r="H33" s="627"/>
      <c r="I33" s="627"/>
      <c r="J33" s="627"/>
      <c r="K33" s="627"/>
      <c r="L33" s="627"/>
      <c r="M33" s="627"/>
      <c r="N33" s="627"/>
      <c r="O33" s="627"/>
      <c r="P33" s="627"/>
      <c r="Q33" s="627"/>
      <c r="R33" s="627"/>
      <c r="S33" s="627"/>
      <c r="T33" s="627"/>
      <c r="U33" s="627"/>
      <c r="V33" s="627"/>
      <c r="W33" s="627"/>
      <c r="X33" s="627"/>
      <c r="Y33" s="614"/>
      <c r="Z33" s="614"/>
      <c r="AA33" s="614"/>
      <c r="AB33" s="614"/>
      <c r="AC33" s="614"/>
      <c r="AD33" s="614"/>
      <c r="AE33" s="614"/>
      <c r="AF33" s="614"/>
      <c r="AG33" s="614"/>
      <c r="AH33" s="614"/>
      <c r="AI33" s="614"/>
      <c r="AJ33" s="614"/>
      <c r="AK33" s="614"/>
      <c r="AL33" s="614"/>
      <c r="AM33" s="614"/>
      <c r="AN33" s="601"/>
    </row>
    <row r="34" spans="1:40" s="14" customFormat="1" ht="6" customHeight="1" thickBot="1">
      <c r="A34" s="627"/>
      <c r="B34" s="614"/>
      <c r="C34" s="614"/>
      <c r="D34" s="614"/>
      <c r="E34" s="614"/>
      <c r="F34" s="614"/>
      <c r="G34" s="627"/>
      <c r="H34" s="627"/>
      <c r="I34" s="627"/>
      <c r="J34" s="627"/>
      <c r="K34" s="627"/>
      <c r="L34" s="627"/>
      <c r="M34" s="627"/>
      <c r="N34" s="627"/>
      <c r="O34" s="627"/>
      <c r="P34" s="627"/>
      <c r="Q34" s="627"/>
      <c r="R34" s="627"/>
      <c r="S34" s="627"/>
      <c r="T34" s="627"/>
      <c r="U34" s="627"/>
      <c r="V34" s="627"/>
      <c r="W34" s="627"/>
      <c r="X34" s="627"/>
      <c r="Y34" s="614"/>
      <c r="Z34" s="614"/>
      <c r="AA34" s="614"/>
      <c r="AB34" s="614"/>
      <c r="AC34" s="614"/>
      <c r="AD34" s="614"/>
      <c r="AE34" s="614"/>
      <c r="AF34" s="614"/>
      <c r="AG34" s="614"/>
      <c r="AH34" s="614"/>
      <c r="AI34" s="614"/>
      <c r="AJ34" s="614"/>
      <c r="AK34" s="614"/>
      <c r="AL34" s="614"/>
      <c r="AM34" s="614"/>
      <c r="AN34" s="601"/>
    </row>
    <row r="35" spans="1:40" ht="23.25" customHeight="1">
      <c r="A35" s="928" t="s">
        <v>19</v>
      </c>
      <c r="B35" s="929"/>
      <c r="C35" s="930"/>
      <c r="D35" s="1034" t="s">
        <v>284</v>
      </c>
      <c r="E35" s="1035"/>
      <c r="F35" s="1035"/>
      <c r="G35" s="1035"/>
      <c r="H35" s="1035"/>
      <c r="I35" s="1035"/>
      <c r="J35" s="1035"/>
      <c r="K35" s="1035"/>
      <c r="L35" s="1035"/>
      <c r="M35" s="1035"/>
      <c r="N35" s="1035"/>
      <c r="O35" s="1035"/>
      <c r="P35" s="1035"/>
      <c r="Q35" s="1035"/>
      <c r="R35" s="1035"/>
      <c r="S35" s="1035"/>
      <c r="T35" s="1035"/>
      <c r="U35" s="1036"/>
      <c r="V35" s="1037" t="s">
        <v>285</v>
      </c>
      <c r="W35" s="1035"/>
      <c r="X35" s="1035"/>
      <c r="Y35" s="1035"/>
      <c r="Z35" s="1035"/>
      <c r="AA35" s="1035"/>
      <c r="AB35" s="1035"/>
      <c r="AC35" s="1035"/>
      <c r="AD35" s="1035"/>
      <c r="AE35" s="1035"/>
      <c r="AF35" s="1035"/>
      <c r="AG35" s="1035"/>
      <c r="AH35" s="1035"/>
      <c r="AI35" s="1035"/>
      <c r="AJ35" s="1035"/>
      <c r="AK35" s="1035"/>
      <c r="AL35" s="1035"/>
      <c r="AM35" s="1036"/>
      <c r="AN35" s="599"/>
    </row>
    <row r="36" spans="1:40" ht="39" customHeight="1" thickBot="1">
      <c r="A36" s="925" t="s">
        <v>22</v>
      </c>
      <c r="B36" s="926"/>
      <c r="C36" s="927"/>
      <c r="D36" s="1038" t="s">
        <v>267</v>
      </c>
      <c r="E36" s="1039"/>
      <c r="F36" s="1039"/>
      <c r="G36" s="1039"/>
      <c r="H36" s="1039"/>
      <c r="I36" s="1039"/>
      <c r="J36" s="1039"/>
      <c r="K36" s="1039"/>
      <c r="L36" s="1040"/>
      <c r="M36" s="628"/>
      <c r="N36" s="942" t="s">
        <v>283</v>
      </c>
      <c r="O36" s="943"/>
      <c r="P36" s="943"/>
      <c r="Q36" s="943"/>
      <c r="R36" s="943"/>
      <c r="S36" s="943"/>
      <c r="T36" s="943"/>
      <c r="U36" s="629"/>
      <c r="V36" s="1041" t="s">
        <v>267</v>
      </c>
      <c r="W36" s="1039"/>
      <c r="X36" s="1039"/>
      <c r="Y36" s="1039"/>
      <c r="Z36" s="1039"/>
      <c r="AA36" s="1039"/>
      <c r="AB36" s="1039"/>
      <c r="AC36" s="1039"/>
      <c r="AD36" s="1039"/>
      <c r="AE36" s="1040"/>
      <c r="AF36" s="1009" t="s">
        <v>283</v>
      </c>
      <c r="AG36" s="1009"/>
      <c r="AH36" s="1009"/>
      <c r="AI36" s="1009"/>
      <c r="AJ36" s="1009"/>
      <c r="AK36" s="1009"/>
      <c r="AL36" s="1009"/>
      <c r="AM36" s="1010"/>
      <c r="AN36" s="610"/>
    </row>
    <row r="37" spans="1:41" s="17" customFormat="1" ht="19.5" customHeight="1">
      <c r="A37" s="951">
        <v>19</v>
      </c>
      <c r="B37" s="952"/>
      <c r="C37" s="953"/>
      <c r="D37" s="961">
        <v>40236</v>
      </c>
      <c r="E37" s="962"/>
      <c r="F37" s="962"/>
      <c r="G37" s="962"/>
      <c r="H37" s="962"/>
      <c r="I37" s="962"/>
      <c r="J37" s="962"/>
      <c r="K37" s="962"/>
      <c r="L37" s="963"/>
      <c r="M37" s="630"/>
      <c r="N37" s="944">
        <v>101.1</v>
      </c>
      <c r="O37" s="944"/>
      <c r="P37" s="944"/>
      <c r="Q37" s="944"/>
      <c r="R37" s="944"/>
      <c r="S37" s="944"/>
      <c r="T37" s="944"/>
      <c r="U37" s="944"/>
      <c r="V37" s="1011">
        <v>38845</v>
      </c>
      <c r="W37" s="962"/>
      <c r="X37" s="962"/>
      <c r="Y37" s="962"/>
      <c r="Z37" s="962"/>
      <c r="AA37" s="962"/>
      <c r="AB37" s="962"/>
      <c r="AC37" s="962"/>
      <c r="AD37" s="962"/>
      <c r="AE37" s="963"/>
      <c r="AF37" s="631"/>
      <c r="AG37" s="944">
        <v>101.1</v>
      </c>
      <c r="AH37" s="944"/>
      <c r="AI37" s="944"/>
      <c r="AJ37" s="944"/>
      <c r="AK37" s="944"/>
      <c r="AL37" s="944"/>
      <c r="AM37" s="945"/>
      <c r="AN37" s="606"/>
      <c r="AO37" s="22"/>
    </row>
    <row r="38" spans="1:41" s="17" customFormat="1" ht="19.5" customHeight="1">
      <c r="A38" s="946">
        <v>20</v>
      </c>
      <c r="B38" s="947"/>
      <c r="C38" s="948"/>
      <c r="D38" s="919">
        <v>40347</v>
      </c>
      <c r="E38" s="920"/>
      <c r="F38" s="920"/>
      <c r="G38" s="920"/>
      <c r="H38" s="920"/>
      <c r="I38" s="920"/>
      <c r="J38" s="920"/>
      <c r="K38" s="920"/>
      <c r="L38" s="921"/>
      <c r="M38" s="632"/>
      <c r="N38" s="922">
        <f>D38/D37*100</f>
        <v>100.27587235311661</v>
      </c>
      <c r="O38" s="922"/>
      <c r="P38" s="922"/>
      <c r="Q38" s="922"/>
      <c r="R38" s="922"/>
      <c r="S38" s="922"/>
      <c r="T38" s="922"/>
      <c r="U38" s="922"/>
      <c r="V38" s="924">
        <v>38987</v>
      </c>
      <c r="W38" s="920"/>
      <c r="X38" s="920"/>
      <c r="Y38" s="920"/>
      <c r="Z38" s="920"/>
      <c r="AA38" s="920"/>
      <c r="AB38" s="920"/>
      <c r="AC38" s="920"/>
      <c r="AD38" s="920"/>
      <c r="AE38" s="921"/>
      <c r="AF38" s="633"/>
      <c r="AG38" s="634"/>
      <c r="AH38" s="922">
        <v>100.4</v>
      </c>
      <c r="AI38" s="922"/>
      <c r="AJ38" s="922"/>
      <c r="AK38" s="922"/>
      <c r="AL38" s="922"/>
      <c r="AM38" s="923"/>
      <c r="AN38" s="606"/>
      <c r="AO38" s="22"/>
    </row>
    <row r="39" spans="1:41" s="17" customFormat="1" ht="19.5" customHeight="1">
      <c r="A39" s="946">
        <v>21</v>
      </c>
      <c r="B39" s="947"/>
      <c r="C39" s="948"/>
      <c r="D39" s="919">
        <v>40979</v>
      </c>
      <c r="E39" s="920"/>
      <c r="F39" s="920"/>
      <c r="G39" s="920"/>
      <c r="H39" s="920"/>
      <c r="I39" s="920"/>
      <c r="J39" s="920"/>
      <c r="K39" s="920"/>
      <c r="L39" s="921"/>
      <c r="M39" s="632"/>
      <c r="N39" s="922">
        <f>D39/D38*100</f>
        <v>101.5664113812675</v>
      </c>
      <c r="O39" s="922"/>
      <c r="P39" s="922"/>
      <c r="Q39" s="922"/>
      <c r="R39" s="922"/>
      <c r="S39" s="922"/>
      <c r="T39" s="922"/>
      <c r="U39" s="922"/>
      <c r="V39" s="924">
        <v>39616</v>
      </c>
      <c r="W39" s="920"/>
      <c r="X39" s="920"/>
      <c r="Y39" s="920"/>
      <c r="Z39" s="920"/>
      <c r="AA39" s="920"/>
      <c r="AB39" s="920"/>
      <c r="AC39" s="920"/>
      <c r="AD39" s="920"/>
      <c r="AE39" s="921"/>
      <c r="AF39" s="635"/>
      <c r="AG39" s="922">
        <v>101.6</v>
      </c>
      <c r="AH39" s="922">
        <v>101.6</v>
      </c>
      <c r="AI39" s="922"/>
      <c r="AJ39" s="922"/>
      <c r="AK39" s="922"/>
      <c r="AL39" s="922"/>
      <c r="AM39" s="923"/>
      <c r="AN39" s="606"/>
      <c r="AO39" s="22"/>
    </row>
    <row r="40" spans="1:41" s="17" customFormat="1" ht="19.5" customHeight="1">
      <c r="A40" s="946">
        <v>22</v>
      </c>
      <c r="B40" s="1027"/>
      <c r="C40" s="1028"/>
      <c r="D40" s="919">
        <v>41594</v>
      </c>
      <c r="E40" s="920"/>
      <c r="F40" s="920"/>
      <c r="G40" s="920"/>
      <c r="H40" s="920"/>
      <c r="I40" s="920"/>
      <c r="J40" s="920"/>
      <c r="K40" s="920"/>
      <c r="L40" s="921"/>
      <c r="M40" s="632"/>
      <c r="N40" s="922">
        <f>D40/D39*100</f>
        <v>101.50076868640035</v>
      </c>
      <c r="O40" s="922"/>
      <c r="P40" s="922"/>
      <c r="Q40" s="922"/>
      <c r="R40" s="922"/>
      <c r="S40" s="922"/>
      <c r="T40" s="922"/>
      <c r="U40" s="922"/>
      <c r="V40" s="924">
        <v>40250</v>
      </c>
      <c r="W40" s="920"/>
      <c r="X40" s="920"/>
      <c r="Y40" s="920"/>
      <c r="Z40" s="920"/>
      <c r="AA40" s="920"/>
      <c r="AB40" s="920"/>
      <c r="AC40" s="920"/>
      <c r="AD40" s="920"/>
      <c r="AE40" s="921"/>
      <c r="AF40" s="635"/>
      <c r="AG40" s="922">
        <v>101.6</v>
      </c>
      <c r="AH40" s="922"/>
      <c r="AI40" s="922"/>
      <c r="AJ40" s="922"/>
      <c r="AK40" s="922"/>
      <c r="AL40" s="922"/>
      <c r="AM40" s="923"/>
      <c r="AN40" s="606"/>
      <c r="AO40" s="22"/>
    </row>
    <row r="41" spans="1:41" s="17" customFormat="1" ht="19.5" customHeight="1" thickBot="1">
      <c r="A41" s="990">
        <v>23</v>
      </c>
      <c r="B41" s="1029"/>
      <c r="C41" s="1030"/>
      <c r="D41" s="1004">
        <v>42176</v>
      </c>
      <c r="E41" s="1005"/>
      <c r="F41" s="1005"/>
      <c r="G41" s="1005"/>
      <c r="H41" s="1005"/>
      <c r="I41" s="1005"/>
      <c r="J41" s="1005"/>
      <c r="K41" s="1005"/>
      <c r="L41" s="1006"/>
      <c r="M41" s="636"/>
      <c r="N41" s="1012">
        <v>101.4</v>
      </c>
      <c r="O41" s="1012"/>
      <c r="P41" s="1012"/>
      <c r="Q41" s="1012"/>
      <c r="R41" s="1012"/>
      <c r="S41" s="1012"/>
      <c r="T41" s="1012"/>
      <c r="U41" s="1012"/>
      <c r="V41" s="1014">
        <v>40830</v>
      </c>
      <c r="W41" s="1005"/>
      <c r="X41" s="1005"/>
      <c r="Y41" s="1005"/>
      <c r="Z41" s="1005"/>
      <c r="AA41" s="1005"/>
      <c r="AB41" s="1005"/>
      <c r="AC41" s="1005"/>
      <c r="AD41" s="1005"/>
      <c r="AE41" s="1006"/>
      <c r="AF41" s="637"/>
      <c r="AG41" s="1012">
        <v>101.4</v>
      </c>
      <c r="AH41" s="1012"/>
      <c r="AI41" s="1012"/>
      <c r="AJ41" s="1012"/>
      <c r="AK41" s="1012"/>
      <c r="AL41" s="1012"/>
      <c r="AM41" s="1013"/>
      <c r="AN41" s="606"/>
      <c r="AO41" s="22"/>
    </row>
    <row r="42" spans="1:41" s="17" customFormat="1" ht="7.5" customHeight="1">
      <c r="A42" s="621"/>
      <c r="B42" s="638"/>
      <c r="C42" s="638"/>
      <c r="D42" s="624"/>
      <c r="E42" s="624"/>
      <c r="F42" s="624"/>
      <c r="G42" s="624"/>
      <c r="H42" s="624"/>
      <c r="I42" s="624"/>
      <c r="J42" s="624"/>
      <c r="K42" s="624"/>
      <c r="L42" s="624"/>
      <c r="M42" s="639"/>
      <c r="N42" s="640"/>
      <c r="O42" s="640"/>
      <c r="P42" s="640"/>
      <c r="Q42" s="640"/>
      <c r="R42" s="640"/>
      <c r="S42" s="640"/>
      <c r="T42" s="640"/>
      <c r="U42" s="640"/>
      <c r="V42" s="624"/>
      <c r="W42" s="624"/>
      <c r="X42" s="624"/>
      <c r="Y42" s="624"/>
      <c r="Z42" s="624"/>
      <c r="AA42" s="624"/>
      <c r="AB42" s="624"/>
      <c r="AC42" s="624"/>
      <c r="AD42" s="624"/>
      <c r="AE42" s="624"/>
      <c r="AF42" s="641"/>
      <c r="AG42" s="640"/>
      <c r="AH42" s="640"/>
      <c r="AI42" s="640"/>
      <c r="AJ42" s="640"/>
      <c r="AK42" s="640"/>
      <c r="AL42" s="640"/>
      <c r="AM42" s="640"/>
      <c r="AN42" s="606"/>
      <c r="AO42" s="22"/>
    </row>
    <row r="43" spans="1:40" s="20" customFormat="1" ht="13.5" customHeight="1">
      <c r="A43" s="956" t="s">
        <v>173</v>
      </c>
      <c r="B43" s="956"/>
      <c r="C43" s="956"/>
      <c r="D43" s="956"/>
      <c r="E43" s="956"/>
      <c r="F43" s="956"/>
      <c r="G43" s="956"/>
      <c r="H43" s="956"/>
      <c r="I43" s="956"/>
      <c r="J43" s="956"/>
      <c r="K43" s="956"/>
      <c r="L43" s="956"/>
      <c r="M43" s="956"/>
      <c r="N43" s="956"/>
      <c r="O43" s="956"/>
      <c r="P43" s="956"/>
      <c r="Q43" s="956"/>
      <c r="R43" s="956"/>
      <c r="S43" s="956"/>
      <c r="T43" s="956"/>
      <c r="U43" s="956"/>
      <c r="V43" s="956"/>
      <c r="W43" s="956"/>
      <c r="X43" s="956"/>
      <c r="Y43" s="956"/>
      <c r="Z43" s="956"/>
      <c r="AA43" s="956"/>
      <c r="AB43" s="956"/>
      <c r="AC43" s="956"/>
      <c r="AD43" s="956"/>
      <c r="AE43" s="956"/>
      <c r="AF43" s="956"/>
      <c r="AG43" s="956"/>
      <c r="AH43" s="956"/>
      <c r="AI43" s="956"/>
      <c r="AJ43" s="956"/>
      <c r="AK43" s="956"/>
      <c r="AL43" s="956"/>
      <c r="AM43" s="956"/>
      <c r="AN43" s="608"/>
    </row>
    <row r="44" spans="1:40" s="20" customFormat="1" ht="15" customHeight="1">
      <c r="A44" s="956" t="s">
        <v>177</v>
      </c>
      <c r="B44" s="956"/>
      <c r="C44" s="956"/>
      <c r="D44" s="956"/>
      <c r="E44" s="956"/>
      <c r="F44" s="956"/>
      <c r="G44" s="956"/>
      <c r="H44" s="956"/>
      <c r="I44" s="956"/>
      <c r="J44" s="956"/>
      <c r="K44" s="956"/>
      <c r="L44" s="956"/>
      <c r="M44" s="956"/>
      <c r="N44" s="956"/>
      <c r="O44" s="956"/>
      <c r="P44" s="956"/>
      <c r="Q44" s="956"/>
      <c r="R44" s="956"/>
      <c r="S44" s="956"/>
      <c r="T44" s="956"/>
      <c r="U44" s="956"/>
      <c r="V44" s="956"/>
      <c r="W44" s="956"/>
      <c r="X44" s="956"/>
      <c r="Y44" s="956"/>
      <c r="Z44" s="956"/>
      <c r="AA44" s="956"/>
      <c r="AB44" s="956"/>
      <c r="AC44" s="956"/>
      <c r="AD44" s="956"/>
      <c r="AE44" s="956"/>
      <c r="AF44" s="956"/>
      <c r="AG44" s="956"/>
      <c r="AH44" s="956"/>
      <c r="AI44" s="956"/>
      <c r="AJ44" s="956"/>
      <c r="AK44" s="956"/>
      <c r="AL44" s="956"/>
      <c r="AM44" s="956"/>
      <c r="AN44" s="608"/>
    </row>
    <row r="45" spans="1:40" s="20" customFormat="1" ht="18.75" customHeight="1">
      <c r="A45" s="956" t="s">
        <v>178</v>
      </c>
      <c r="B45" s="956"/>
      <c r="C45" s="956"/>
      <c r="D45" s="956"/>
      <c r="E45" s="956"/>
      <c r="F45" s="956"/>
      <c r="G45" s="956"/>
      <c r="H45" s="956"/>
      <c r="I45" s="956"/>
      <c r="J45" s="956"/>
      <c r="K45" s="956"/>
      <c r="L45" s="956"/>
      <c r="M45" s="956"/>
      <c r="N45" s="956"/>
      <c r="O45" s="956"/>
      <c r="P45" s="956"/>
      <c r="Q45" s="956"/>
      <c r="R45" s="956"/>
      <c r="S45" s="956"/>
      <c r="T45" s="956"/>
      <c r="U45" s="956"/>
      <c r="V45" s="956"/>
      <c r="W45" s="956"/>
      <c r="X45" s="956"/>
      <c r="Y45" s="956"/>
      <c r="Z45" s="956"/>
      <c r="AA45" s="956"/>
      <c r="AB45" s="956"/>
      <c r="AC45" s="956"/>
      <c r="AD45" s="956"/>
      <c r="AE45" s="956"/>
      <c r="AF45" s="956"/>
      <c r="AG45" s="956"/>
      <c r="AH45" s="956"/>
      <c r="AI45" s="956"/>
      <c r="AJ45" s="956"/>
      <c r="AK45" s="956"/>
      <c r="AL45" s="956"/>
      <c r="AM45" s="956"/>
      <c r="AN45" s="608"/>
    </row>
    <row r="46" spans="1:40" ht="7.5" customHeight="1">
      <c r="A46" s="612"/>
      <c r="B46" s="613"/>
      <c r="C46" s="613"/>
      <c r="D46" s="613"/>
      <c r="E46" s="613"/>
      <c r="F46" s="613"/>
      <c r="G46" s="612"/>
      <c r="H46" s="612"/>
      <c r="I46" s="612"/>
      <c r="J46" s="612"/>
      <c r="K46" s="612"/>
      <c r="L46" s="612"/>
      <c r="M46" s="612"/>
      <c r="N46" s="612"/>
      <c r="O46" s="612"/>
      <c r="P46" s="612"/>
      <c r="Q46" s="612"/>
      <c r="R46" s="612"/>
      <c r="S46" s="612"/>
      <c r="T46" s="612"/>
      <c r="U46" s="612"/>
      <c r="V46" s="612"/>
      <c r="W46" s="612"/>
      <c r="X46" s="612"/>
      <c r="Y46" s="613"/>
      <c r="Z46" s="613"/>
      <c r="AA46" s="613"/>
      <c r="AB46" s="613"/>
      <c r="AC46" s="613"/>
      <c r="AD46" s="613"/>
      <c r="AE46" s="613"/>
      <c r="AF46" s="613"/>
      <c r="AG46" s="613"/>
      <c r="AH46" s="613"/>
      <c r="AI46" s="613"/>
      <c r="AJ46" s="613"/>
      <c r="AK46" s="613"/>
      <c r="AL46" s="613"/>
      <c r="AM46" s="613"/>
      <c r="AN46" s="600"/>
    </row>
    <row r="47" spans="1:40" ht="13.5" customHeight="1">
      <c r="A47" s="612"/>
      <c r="B47" s="613"/>
      <c r="C47" s="613"/>
      <c r="D47" s="613"/>
      <c r="E47" s="613"/>
      <c r="F47" s="613"/>
      <c r="G47" s="612"/>
      <c r="H47" s="612"/>
      <c r="I47" s="612"/>
      <c r="J47" s="612"/>
      <c r="K47" s="612"/>
      <c r="L47" s="611"/>
      <c r="M47" s="612"/>
      <c r="N47" s="612"/>
      <c r="O47" s="612"/>
      <c r="P47" s="612"/>
      <c r="Q47" s="612"/>
      <c r="R47" s="611"/>
      <c r="S47" s="611"/>
      <c r="T47" s="611"/>
      <c r="U47" s="611"/>
      <c r="V47" s="611"/>
      <c r="W47" s="611"/>
      <c r="X47" s="612"/>
      <c r="Y47" s="613"/>
      <c r="Z47" s="613"/>
      <c r="AA47" s="613"/>
      <c r="AB47" s="613"/>
      <c r="AC47" s="613"/>
      <c r="AD47" s="613"/>
      <c r="AE47" s="613"/>
      <c r="AF47" s="613"/>
      <c r="AG47" s="613"/>
      <c r="AH47" s="613"/>
      <c r="AI47" s="613"/>
      <c r="AJ47" s="613"/>
      <c r="AK47" s="613"/>
      <c r="AL47" s="613"/>
      <c r="AM47" s="613"/>
      <c r="AN47" s="600"/>
    </row>
    <row r="48" spans="1:40" s="14" customFormat="1" ht="18.75" customHeight="1">
      <c r="A48" s="931" t="s">
        <v>26</v>
      </c>
      <c r="B48" s="931"/>
      <c r="C48" s="931"/>
      <c r="D48" s="931"/>
      <c r="E48" s="931"/>
      <c r="F48" s="931"/>
      <c r="G48" s="931"/>
      <c r="H48" s="931"/>
      <c r="I48" s="931"/>
      <c r="J48" s="931"/>
      <c r="K48" s="931"/>
      <c r="L48" s="931"/>
      <c r="M48" s="931"/>
      <c r="N48" s="931"/>
      <c r="O48" s="931"/>
      <c r="P48" s="931"/>
      <c r="Q48" s="931"/>
      <c r="R48" s="931"/>
      <c r="S48" s="931"/>
      <c r="T48" s="931"/>
      <c r="U48" s="931"/>
      <c r="V48" s="931"/>
      <c r="W48" s="931"/>
      <c r="X48" s="931"/>
      <c r="Y48" s="931"/>
      <c r="Z48" s="931"/>
      <c r="AA48" s="931"/>
      <c r="AB48" s="931"/>
      <c r="AC48" s="931"/>
      <c r="AD48" s="931"/>
      <c r="AE48" s="931"/>
      <c r="AF48" s="931"/>
      <c r="AG48" s="931"/>
      <c r="AH48" s="931"/>
      <c r="AI48" s="931"/>
      <c r="AJ48" s="931"/>
      <c r="AK48" s="931"/>
      <c r="AL48" s="931"/>
      <c r="AM48" s="931"/>
      <c r="AN48" s="604"/>
    </row>
    <row r="49" spans="1:40" s="14" customFormat="1" ht="6" customHeight="1" thickBot="1">
      <c r="A49" s="615"/>
      <c r="B49" s="615"/>
      <c r="C49" s="615"/>
      <c r="D49" s="615"/>
      <c r="E49" s="615"/>
      <c r="F49" s="615"/>
      <c r="G49" s="615"/>
      <c r="H49" s="615"/>
      <c r="I49" s="615"/>
      <c r="J49" s="615"/>
      <c r="K49" s="615"/>
      <c r="L49" s="615"/>
      <c r="M49" s="615"/>
      <c r="N49" s="615"/>
      <c r="O49" s="615"/>
      <c r="P49" s="615"/>
      <c r="Q49" s="615"/>
      <c r="R49" s="615"/>
      <c r="S49" s="615"/>
      <c r="T49" s="615"/>
      <c r="U49" s="615"/>
      <c r="V49" s="615"/>
      <c r="W49" s="615"/>
      <c r="X49" s="615"/>
      <c r="Y49" s="615"/>
      <c r="Z49" s="615"/>
      <c r="AA49" s="615"/>
      <c r="AB49" s="615"/>
      <c r="AC49" s="615"/>
      <c r="AD49" s="615"/>
      <c r="AE49" s="615"/>
      <c r="AF49" s="615"/>
      <c r="AG49" s="615"/>
      <c r="AH49" s="615"/>
      <c r="AI49" s="615"/>
      <c r="AJ49" s="615"/>
      <c r="AK49" s="615"/>
      <c r="AL49" s="615"/>
      <c r="AM49" s="615"/>
      <c r="AN49" s="604"/>
    </row>
    <row r="50" spans="1:40" ht="21" customHeight="1">
      <c r="A50" s="928" t="s">
        <v>19</v>
      </c>
      <c r="B50" s="929"/>
      <c r="C50" s="929"/>
      <c r="D50" s="929"/>
      <c r="E50" s="930"/>
      <c r="F50" s="642"/>
      <c r="G50" s="643"/>
      <c r="H50" s="941" t="s">
        <v>27</v>
      </c>
      <c r="I50" s="941"/>
      <c r="J50" s="941"/>
      <c r="K50" s="941"/>
      <c r="L50" s="941"/>
      <c r="M50" s="941"/>
      <c r="N50" s="941"/>
      <c r="O50" s="643"/>
      <c r="P50" s="643"/>
      <c r="Q50" s="643"/>
      <c r="R50" s="644"/>
      <c r="S50" s="643"/>
      <c r="T50" s="941" t="s">
        <v>179</v>
      </c>
      <c r="U50" s="941"/>
      <c r="V50" s="941"/>
      <c r="W50" s="941"/>
      <c r="X50" s="941"/>
      <c r="Y50" s="941"/>
      <c r="Z50" s="941"/>
      <c r="AA50" s="643"/>
      <c r="AB50" s="643"/>
      <c r="AC50" s="645"/>
      <c r="AD50" s="1037" t="s">
        <v>286</v>
      </c>
      <c r="AE50" s="1035"/>
      <c r="AF50" s="1035"/>
      <c r="AG50" s="1035"/>
      <c r="AH50" s="1035"/>
      <c r="AI50" s="1035"/>
      <c r="AJ50" s="1035"/>
      <c r="AK50" s="1035"/>
      <c r="AL50" s="1035"/>
      <c r="AM50" s="1036"/>
      <c r="AN50" s="599"/>
    </row>
    <row r="51" spans="1:40" ht="38.25" customHeight="1" thickBot="1">
      <c r="A51" s="925" t="s">
        <v>22</v>
      </c>
      <c r="B51" s="926"/>
      <c r="C51" s="926"/>
      <c r="D51" s="926"/>
      <c r="E51" s="927"/>
      <c r="F51" s="935" t="s">
        <v>267</v>
      </c>
      <c r="G51" s="936"/>
      <c r="H51" s="936"/>
      <c r="I51" s="936"/>
      <c r="J51" s="936"/>
      <c r="K51" s="937"/>
      <c r="L51" s="938" t="s">
        <v>283</v>
      </c>
      <c r="M51" s="939"/>
      <c r="N51" s="939"/>
      <c r="O51" s="939"/>
      <c r="P51" s="939"/>
      <c r="Q51" s="940"/>
      <c r="R51" s="935" t="s">
        <v>267</v>
      </c>
      <c r="S51" s="936"/>
      <c r="T51" s="936"/>
      <c r="U51" s="936"/>
      <c r="V51" s="936"/>
      <c r="W51" s="937"/>
      <c r="X51" s="938" t="s">
        <v>283</v>
      </c>
      <c r="Y51" s="939"/>
      <c r="Z51" s="939"/>
      <c r="AA51" s="939"/>
      <c r="AB51" s="939"/>
      <c r="AC51" s="940"/>
      <c r="AD51" s="1044" t="s">
        <v>267</v>
      </c>
      <c r="AE51" s="939"/>
      <c r="AF51" s="939"/>
      <c r="AG51" s="939"/>
      <c r="AH51" s="939"/>
      <c r="AI51" s="668"/>
      <c r="AJ51" s="932" t="s">
        <v>283</v>
      </c>
      <c r="AK51" s="933"/>
      <c r="AL51" s="933"/>
      <c r="AM51" s="934"/>
      <c r="AN51" s="610"/>
    </row>
    <row r="52" spans="1:40" s="17" customFormat="1" ht="19.5" customHeight="1">
      <c r="A52" s="951">
        <v>19</v>
      </c>
      <c r="B52" s="952"/>
      <c r="C52" s="952"/>
      <c r="D52" s="952"/>
      <c r="E52" s="953"/>
      <c r="F52" s="954">
        <v>34308</v>
      </c>
      <c r="G52" s="955"/>
      <c r="H52" s="955"/>
      <c r="I52" s="955"/>
      <c r="J52" s="955"/>
      <c r="K52" s="646"/>
      <c r="L52" s="1015">
        <v>101.2</v>
      </c>
      <c r="M52" s="1016"/>
      <c r="N52" s="1016"/>
      <c r="O52" s="1016"/>
      <c r="P52" s="1016"/>
      <c r="Q52" s="647"/>
      <c r="R52" s="1042">
        <v>33632</v>
      </c>
      <c r="S52" s="1043"/>
      <c r="T52" s="1043"/>
      <c r="U52" s="1043"/>
      <c r="V52" s="1043"/>
      <c r="W52" s="648"/>
      <c r="X52" s="1015">
        <v>101.1</v>
      </c>
      <c r="Y52" s="1016"/>
      <c r="Z52" s="1016"/>
      <c r="AA52" s="1016"/>
      <c r="AB52" s="1016"/>
      <c r="AC52" s="649"/>
      <c r="AD52" s="1045">
        <v>816</v>
      </c>
      <c r="AE52" s="1045"/>
      <c r="AF52" s="1045"/>
      <c r="AG52" s="1045"/>
      <c r="AH52" s="1045"/>
      <c r="AI52" s="650"/>
      <c r="AJ52" s="1015">
        <v>106.8</v>
      </c>
      <c r="AK52" s="1016"/>
      <c r="AL52" s="1016"/>
      <c r="AM52" s="651"/>
      <c r="AN52" s="607"/>
    </row>
    <row r="53" spans="1:40" s="17" customFormat="1" ht="19.5" customHeight="1">
      <c r="A53" s="946">
        <v>20</v>
      </c>
      <c r="B53" s="947"/>
      <c r="C53" s="947"/>
      <c r="D53" s="947"/>
      <c r="E53" s="948"/>
      <c r="F53" s="949">
        <v>34637</v>
      </c>
      <c r="G53" s="950"/>
      <c r="H53" s="950"/>
      <c r="I53" s="950"/>
      <c r="J53" s="950"/>
      <c r="K53" s="653"/>
      <c r="L53" s="993">
        <f>ROUND(F53/F52*100,1)</f>
        <v>101</v>
      </c>
      <c r="M53" s="994"/>
      <c r="N53" s="994"/>
      <c r="O53" s="994"/>
      <c r="P53" s="994"/>
      <c r="Q53" s="654"/>
      <c r="R53" s="1019">
        <v>33961</v>
      </c>
      <c r="S53" s="1020"/>
      <c r="T53" s="1020"/>
      <c r="U53" s="1020"/>
      <c r="V53" s="1020"/>
      <c r="W53" s="655"/>
      <c r="X53" s="993">
        <f>R53/R52*100</f>
        <v>100.97823501427212</v>
      </c>
      <c r="Y53" s="994"/>
      <c r="Z53" s="994"/>
      <c r="AA53" s="994"/>
      <c r="AB53" s="994"/>
      <c r="AC53" s="656"/>
      <c r="AD53" s="950">
        <v>838</v>
      </c>
      <c r="AE53" s="950"/>
      <c r="AF53" s="950"/>
      <c r="AG53" s="950"/>
      <c r="AH53" s="950"/>
      <c r="AI53" s="652"/>
      <c r="AJ53" s="993">
        <f>AD53/AD52*100</f>
        <v>102.69607843137254</v>
      </c>
      <c r="AK53" s="994"/>
      <c r="AL53" s="994"/>
      <c r="AM53" s="657"/>
      <c r="AN53" s="607"/>
    </row>
    <row r="54" spans="1:40" s="17" customFormat="1" ht="19.5" customHeight="1">
      <c r="A54" s="946">
        <v>21</v>
      </c>
      <c r="B54" s="947"/>
      <c r="C54" s="947"/>
      <c r="D54" s="947"/>
      <c r="E54" s="948"/>
      <c r="F54" s="949">
        <v>35295</v>
      </c>
      <c r="G54" s="950"/>
      <c r="H54" s="950"/>
      <c r="I54" s="950"/>
      <c r="J54" s="950"/>
      <c r="K54" s="652"/>
      <c r="L54" s="993">
        <f>ROUND(F54/F53*100,1)</f>
        <v>101.9</v>
      </c>
      <c r="M54" s="994"/>
      <c r="N54" s="994"/>
      <c r="O54" s="994"/>
      <c r="P54" s="994"/>
      <c r="Q54" s="654"/>
      <c r="R54" s="1019">
        <v>34463</v>
      </c>
      <c r="S54" s="1020"/>
      <c r="T54" s="1020"/>
      <c r="U54" s="1020"/>
      <c r="V54" s="1020"/>
      <c r="W54" s="655"/>
      <c r="X54" s="993">
        <f>R54/R53*100</f>
        <v>101.47816613173934</v>
      </c>
      <c r="Y54" s="994"/>
      <c r="Z54" s="994"/>
      <c r="AA54" s="994"/>
      <c r="AB54" s="994"/>
      <c r="AC54" s="656"/>
      <c r="AD54" s="950">
        <v>837</v>
      </c>
      <c r="AE54" s="950"/>
      <c r="AF54" s="950"/>
      <c r="AG54" s="950"/>
      <c r="AH54" s="950"/>
      <c r="AI54" s="652"/>
      <c r="AJ54" s="993">
        <f>AD54/AD53*100</f>
        <v>99.88066825775657</v>
      </c>
      <c r="AK54" s="994"/>
      <c r="AL54" s="994"/>
      <c r="AM54" s="657"/>
      <c r="AN54" s="607"/>
    </row>
    <row r="55" spans="1:40" s="17" customFormat="1" ht="19.5" customHeight="1">
      <c r="A55" s="946">
        <v>22</v>
      </c>
      <c r="B55" s="947"/>
      <c r="C55" s="947"/>
      <c r="D55" s="947"/>
      <c r="E55" s="948"/>
      <c r="F55" s="949">
        <v>35951</v>
      </c>
      <c r="G55" s="950"/>
      <c r="H55" s="950"/>
      <c r="I55" s="950"/>
      <c r="J55" s="950"/>
      <c r="K55" s="652"/>
      <c r="L55" s="993">
        <f>ROUND(F55/F54*100,1)</f>
        <v>101.9</v>
      </c>
      <c r="M55" s="994"/>
      <c r="N55" s="994"/>
      <c r="O55" s="994"/>
      <c r="P55" s="994"/>
      <c r="Q55" s="654"/>
      <c r="R55" s="1019">
        <v>35063</v>
      </c>
      <c r="S55" s="1020"/>
      <c r="T55" s="1020"/>
      <c r="U55" s="1020"/>
      <c r="V55" s="1021"/>
      <c r="W55" s="658"/>
      <c r="X55" s="993">
        <f>R55/R54*100</f>
        <v>101.74099759162002</v>
      </c>
      <c r="Y55" s="994"/>
      <c r="Z55" s="994"/>
      <c r="AA55" s="994"/>
      <c r="AB55" s="994"/>
      <c r="AC55" s="656"/>
      <c r="AD55" s="950">
        <v>821</v>
      </c>
      <c r="AE55" s="950"/>
      <c r="AF55" s="950"/>
      <c r="AG55" s="950"/>
      <c r="AH55" s="950"/>
      <c r="AI55" s="652"/>
      <c r="AJ55" s="993">
        <f>AD55/AD54*100</f>
        <v>98.08841099163679</v>
      </c>
      <c r="AK55" s="994"/>
      <c r="AL55" s="994"/>
      <c r="AM55" s="657"/>
      <c r="AN55" s="607"/>
    </row>
    <row r="56" spans="1:40" s="17" customFormat="1" ht="19.5" customHeight="1" thickBot="1">
      <c r="A56" s="990">
        <v>23</v>
      </c>
      <c r="B56" s="991"/>
      <c r="C56" s="991"/>
      <c r="D56" s="991"/>
      <c r="E56" s="992"/>
      <c r="F56" s="995">
        <v>36524</v>
      </c>
      <c r="G56" s="996"/>
      <c r="H56" s="996"/>
      <c r="I56" s="996"/>
      <c r="J56" s="996"/>
      <c r="K56" s="659"/>
      <c r="L56" s="1017">
        <v>101.6</v>
      </c>
      <c r="M56" s="1018"/>
      <c r="N56" s="1018"/>
      <c r="O56" s="1018"/>
      <c r="P56" s="1018"/>
      <c r="Q56" s="660"/>
      <c r="R56" s="1022">
        <v>35680</v>
      </c>
      <c r="S56" s="1023"/>
      <c r="T56" s="1023"/>
      <c r="U56" s="1023"/>
      <c r="V56" s="1023"/>
      <c r="W56" s="661"/>
      <c r="X56" s="1017">
        <v>101.8</v>
      </c>
      <c r="Y56" s="1018"/>
      <c r="Z56" s="1018"/>
      <c r="AA56" s="1018"/>
      <c r="AB56" s="1018"/>
      <c r="AC56" s="662"/>
      <c r="AD56" s="996">
        <v>826</v>
      </c>
      <c r="AE56" s="996"/>
      <c r="AF56" s="996"/>
      <c r="AG56" s="996"/>
      <c r="AH56" s="996"/>
      <c r="AI56" s="659"/>
      <c r="AJ56" s="1017">
        <v>100.6</v>
      </c>
      <c r="AK56" s="1018"/>
      <c r="AL56" s="1018"/>
      <c r="AM56" s="663"/>
      <c r="AN56" s="607"/>
    </row>
    <row r="57" spans="1:40" s="17" customFormat="1" ht="5.25" customHeight="1">
      <c r="A57" s="616"/>
      <c r="B57" s="616"/>
      <c r="C57" s="616"/>
      <c r="D57" s="616"/>
      <c r="E57" s="616"/>
      <c r="F57" s="664"/>
      <c r="G57" s="664"/>
      <c r="H57" s="664"/>
      <c r="I57" s="664"/>
      <c r="J57" s="664"/>
      <c r="K57" s="664"/>
      <c r="L57" s="665"/>
      <c r="M57" s="665"/>
      <c r="N57" s="665"/>
      <c r="O57" s="665"/>
      <c r="P57" s="665"/>
      <c r="Q57" s="665"/>
      <c r="R57" s="666"/>
      <c r="S57" s="666"/>
      <c r="T57" s="666"/>
      <c r="U57" s="666"/>
      <c r="V57" s="666"/>
      <c r="W57" s="666"/>
      <c r="X57" s="665"/>
      <c r="Y57" s="665"/>
      <c r="Z57" s="665"/>
      <c r="AA57" s="665"/>
      <c r="AB57" s="665"/>
      <c r="AC57" s="665"/>
      <c r="AD57" s="664"/>
      <c r="AE57" s="664"/>
      <c r="AF57" s="664"/>
      <c r="AG57" s="664"/>
      <c r="AH57" s="664"/>
      <c r="AI57" s="664"/>
      <c r="AJ57" s="665"/>
      <c r="AK57" s="665"/>
      <c r="AL57" s="665"/>
      <c r="AM57" s="665"/>
      <c r="AN57" s="607"/>
    </row>
    <row r="58" spans="1:40" s="19" customFormat="1" ht="13.5" customHeight="1">
      <c r="A58" s="956" t="s">
        <v>170</v>
      </c>
      <c r="B58" s="956"/>
      <c r="C58" s="956"/>
      <c r="D58" s="956"/>
      <c r="E58" s="956"/>
      <c r="F58" s="956"/>
      <c r="G58" s="956"/>
      <c r="H58" s="956"/>
      <c r="I58" s="956"/>
      <c r="J58" s="956"/>
      <c r="K58" s="956"/>
      <c r="L58" s="956"/>
      <c r="M58" s="956"/>
      <c r="N58" s="956"/>
      <c r="O58" s="956"/>
      <c r="P58" s="956"/>
      <c r="Q58" s="956"/>
      <c r="R58" s="956"/>
      <c r="S58" s="956"/>
      <c r="T58" s="956"/>
      <c r="U58" s="956"/>
      <c r="V58" s="956"/>
      <c r="W58" s="956"/>
      <c r="X58" s="956"/>
      <c r="Y58" s="956"/>
      <c r="Z58" s="956"/>
      <c r="AA58" s="956"/>
      <c r="AB58" s="956"/>
      <c r="AC58" s="956"/>
      <c r="AD58" s="956"/>
      <c r="AE58" s="956"/>
      <c r="AF58" s="956"/>
      <c r="AG58" s="956"/>
      <c r="AH58" s="956"/>
      <c r="AI58" s="956"/>
      <c r="AJ58" s="956"/>
      <c r="AK58" s="956"/>
      <c r="AL58" s="956"/>
      <c r="AM58" s="667"/>
      <c r="AN58" s="603"/>
    </row>
    <row r="59" spans="1:40" ht="15.75" customHeight="1">
      <c r="A59" s="956" t="s">
        <v>177</v>
      </c>
      <c r="B59" s="956"/>
      <c r="C59" s="956"/>
      <c r="D59" s="956"/>
      <c r="E59" s="956"/>
      <c r="F59" s="956"/>
      <c r="G59" s="956"/>
      <c r="H59" s="956"/>
      <c r="I59" s="956"/>
      <c r="J59" s="956"/>
      <c r="K59" s="956"/>
      <c r="L59" s="956"/>
      <c r="M59" s="956"/>
      <c r="N59" s="956"/>
      <c r="O59" s="956"/>
      <c r="P59" s="956"/>
      <c r="Q59" s="956"/>
      <c r="R59" s="956"/>
      <c r="S59" s="956"/>
      <c r="T59" s="956"/>
      <c r="U59" s="956"/>
      <c r="V59" s="956"/>
      <c r="W59" s="956"/>
      <c r="X59" s="956"/>
      <c r="Y59" s="956"/>
      <c r="Z59" s="956"/>
      <c r="AA59" s="956"/>
      <c r="AB59" s="956"/>
      <c r="AC59" s="956"/>
      <c r="AD59" s="956"/>
      <c r="AE59" s="956"/>
      <c r="AF59" s="956"/>
      <c r="AG59" s="956"/>
      <c r="AH59" s="956"/>
      <c r="AI59" s="956"/>
      <c r="AJ59" s="956"/>
      <c r="AK59" s="956"/>
      <c r="AL59" s="956"/>
      <c r="AM59" s="956"/>
      <c r="AN59" s="608"/>
    </row>
    <row r="60" spans="1:40" ht="20.25" customHeight="1">
      <c r="A60" s="956" t="s">
        <v>178</v>
      </c>
      <c r="B60" s="956"/>
      <c r="C60" s="956"/>
      <c r="D60" s="956"/>
      <c r="E60" s="956"/>
      <c r="F60" s="956"/>
      <c r="G60" s="956"/>
      <c r="H60" s="956"/>
      <c r="I60" s="956"/>
      <c r="J60" s="956"/>
      <c r="K60" s="956"/>
      <c r="L60" s="956"/>
      <c r="M60" s="956"/>
      <c r="N60" s="956"/>
      <c r="O60" s="956"/>
      <c r="P60" s="956"/>
      <c r="Q60" s="956"/>
      <c r="R60" s="956"/>
      <c r="S60" s="956"/>
      <c r="T60" s="956"/>
      <c r="U60" s="956"/>
      <c r="V60" s="956"/>
      <c r="W60" s="956"/>
      <c r="X60" s="956"/>
      <c r="Y60" s="956"/>
      <c r="Z60" s="956"/>
      <c r="AA60" s="956"/>
      <c r="AB60" s="956"/>
      <c r="AC60" s="956"/>
      <c r="AD60" s="956"/>
      <c r="AE60" s="956"/>
      <c r="AF60" s="956"/>
      <c r="AG60" s="956"/>
      <c r="AH60" s="956"/>
      <c r="AI60" s="956"/>
      <c r="AJ60" s="956"/>
      <c r="AK60" s="956"/>
      <c r="AL60" s="956"/>
      <c r="AM60" s="956"/>
      <c r="AN60" s="608"/>
    </row>
    <row r="61" spans="19:23" ht="13.5" customHeight="1">
      <c r="S61" s="17"/>
      <c r="T61" s="17"/>
      <c r="V61" s="17"/>
      <c r="W61" s="17"/>
    </row>
  </sheetData>
  <mergeCells count="171">
    <mergeCell ref="AJ55:AL55"/>
    <mergeCell ref="AJ56:AL56"/>
    <mergeCell ref="AD51:AH51"/>
    <mergeCell ref="AJ52:AL52"/>
    <mergeCell ref="AD52:AH52"/>
    <mergeCell ref="AD53:AH53"/>
    <mergeCell ref="AD54:AH54"/>
    <mergeCell ref="AD55:AH55"/>
    <mergeCell ref="AD56:AH56"/>
    <mergeCell ref="A56:E56"/>
    <mergeCell ref="D35:U35"/>
    <mergeCell ref="V35:AM35"/>
    <mergeCell ref="AD50:AM50"/>
    <mergeCell ref="D36:L36"/>
    <mergeCell ref="V36:AE36"/>
    <mergeCell ref="AJ53:AL53"/>
    <mergeCell ref="AJ54:AL54"/>
    <mergeCell ref="L56:P56"/>
    <mergeCell ref="R52:V52"/>
    <mergeCell ref="A24:E24"/>
    <mergeCell ref="A25:E25"/>
    <mergeCell ref="A40:C40"/>
    <mergeCell ref="A41:C41"/>
    <mergeCell ref="A36:C36"/>
    <mergeCell ref="D39:L39"/>
    <mergeCell ref="F25:L25"/>
    <mergeCell ref="L52:P52"/>
    <mergeCell ref="L53:P53"/>
    <mergeCell ref="X55:AB55"/>
    <mergeCell ref="X56:AB56"/>
    <mergeCell ref="X53:AB53"/>
    <mergeCell ref="R53:V53"/>
    <mergeCell ref="R54:V54"/>
    <mergeCell ref="R55:V55"/>
    <mergeCell ref="R56:V56"/>
    <mergeCell ref="AG41:AM41"/>
    <mergeCell ref="V41:AE41"/>
    <mergeCell ref="N40:U40"/>
    <mergeCell ref="X52:AB52"/>
    <mergeCell ref="A43:AM43"/>
    <mergeCell ref="A44:AM44"/>
    <mergeCell ref="N41:U41"/>
    <mergeCell ref="D41:L41"/>
    <mergeCell ref="R51:W51"/>
    <mergeCell ref="X51:AC51"/>
    <mergeCell ref="A55:E55"/>
    <mergeCell ref="AH38:AM38"/>
    <mergeCell ref="V37:AE37"/>
    <mergeCell ref="V38:AE38"/>
    <mergeCell ref="AG40:AM40"/>
    <mergeCell ref="V40:AE40"/>
    <mergeCell ref="A38:C38"/>
    <mergeCell ref="N37:U37"/>
    <mergeCell ref="A39:C39"/>
    <mergeCell ref="N39:U39"/>
    <mergeCell ref="AH24:AM24"/>
    <mergeCell ref="AA25:AG25"/>
    <mergeCell ref="AH25:AM25"/>
    <mergeCell ref="D37:L37"/>
    <mergeCell ref="A27:AM27"/>
    <mergeCell ref="A35:C35"/>
    <mergeCell ref="T24:Z24"/>
    <mergeCell ref="O32:V32"/>
    <mergeCell ref="AF36:AM36"/>
    <mergeCell ref="A37:C37"/>
    <mergeCell ref="AH21:AM21"/>
    <mergeCell ref="AA22:AG22"/>
    <mergeCell ref="AH22:AM22"/>
    <mergeCell ref="AA23:AG23"/>
    <mergeCell ref="AH23:AM23"/>
    <mergeCell ref="AA10:AG10"/>
    <mergeCell ref="AA11:AG11"/>
    <mergeCell ref="AH8:AM8"/>
    <mergeCell ref="AH9:AM9"/>
    <mergeCell ref="AH10:AM10"/>
    <mergeCell ref="AH11:AM11"/>
    <mergeCell ref="AH20:AM20"/>
    <mergeCell ref="M11:S11"/>
    <mergeCell ref="A17:AM17"/>
    <mergeCell ref="T9:Z9"/>
    <mergeCell ref="M10:S10"/>
    <mergeCell ref="T10:Z10"/>
    <mergeCell ref="M19:S20"/>
    <mergeCell ref="T11:Z11"/>
    <mergeCell ref="M9:S9"/>
    <mergeCell ref="AA9:AG9"/>
    <mergeCell ref="A60:AM60"/>
    <mergeCell ref="A59:AM59"/>
    <mergeCell ref="A58:AL58"/>
    <mergeCell ref="A54:E54"/>
    <mergeCell ref="F54:J54"/>
    <mergeCell ref="F55:J55"/>
    <mergeCell ref="L54:P54"/>
    <mergeCell ref="L55:P55"/>
    <mergeCell ref="F56:J56"/>
    <mergeCell ref="X54:AB54"/>
    <mergeCell ref="A23:E23"/>
    <mergeCell ref="AA19:AG20"/>
    <mergeCell ref="A20:E20"/>
    <mergeCell ref="F19:L20"/>
    <mergeCell ref="A21:E21"/>
    <mergeCell ref="F23:L23"/>
    <mergeCell ref="M23:S23"/>
    <mergeCell ref="A22:E22"/>
    <mergeCell ref="F21:L21"/>
    <mergeCell ref="F22:L22"/>
    <mergeCell ref="AH7:AM7"/>
    <mergeCell ref="AH19:AM19"/>
    <mergeCell ref="T19:Z20"/>
    <mergeCell ref="A19:E19"/>
    <mergeCell ref="F7:L7"/>
    <mergeCell ref="A7:E7"/>
    <mergeCell ref="M7:S7"/>
    <mergeCell ref="A11:E11"/>
    <mergeCell ref="A13:AM13"/>
    <mergeCell ref="A14:AM14"/>
    <mergeCell ref="M8:S8"/>
    <mergeCell ref="T7:Z7"/>
    <mergeCell ref="AA7:AG7"/>
    <mergeCell ref="AA5:AG6"/>
    <mergeCell ref="AA8:AG8"/>
    <mergeCell ref="T8:Z8"/>
    <mergeCell ref="A1:AM1"/>
    <mergeCell ref="T5:Z6"/>
    <mergeCell ref="A5:E5"/>
    <mergeCell ref="A6:E6"/>
    <mergeCell ref="M5:S6"/>
    <mergeCell ref="F5:L6"/>
    <mergeCell ref="A3:AL3"/>
    <mergeCell ref="AH5:AM5"/>
    <mergeCell ref="AH6:AM6"/>
    <mergeCell ref="A9:E9"/>
    <mergeCell ref="F9:L9"/>
    <mergeCell ref="A8:E8"/>
    <mergeCell ref="F8:L8"/>
    <mergeCell ref="A10:E10"/>
    <mergeCell ref="F10:L10"/>
    <mergeCell ref="A31:AM31"/>
    <mergeCell ref="T21:Z21"/>
    <mergeCell ref="M22:S22"/>
    <mergeCell ref="AA21:AG21"/>
    <mergeCell ref="AA24:AG24"/>
    <mergeCell ref="A28:AM28"/>
    <mergeCell ref="F24:L24"/>
    <mergeCell ref="F11:L11"/>
    <mergeCell ref="N36:T36"/>
    <mergeCell ref="D38:L38"/>
    <mergeCell ref="AG37:AM37"/>
    <mergeCell ref="A53:E53"/>
    <mergeCell ref="F53:J53"/>
    <mergeCell ref="N38:U38"/>
    <mergeCell ref="A52:E52"/>
    <mergeCell ref="F52:J52"/>
    <mergeCell ref="A45:AM45"/>
    <mergeCell ref="T50:Z50"/>
    <mergeCell ref="AG39:AM39"/>
    <mergeCell ref="V39:AE39"/>
    <mergeCell ref="A51:E51"/>
    <mergeCell ref="A50:E50"/>
    <mergeCell ref="A48:AM48"/>
    <mergeCell ref="AJ51:AM51"/>
    <mergeCell ref="F51:K51"/>
    <mergeCell ref="L51:Q51"/>
    <mergeCell ref="H50:N50"/>
    <mergeCell ref="D40:L40"/>
    <mergeCell ref="T22:Z22"/>
    <mergeCell ref="M21:S21"/>
    <mergeCell ref="M25:S25"/>
    <mergeCell ref="T25:Z25"/>
    <mergeCell ref="M24:S24"/>
    <mergeCell ref="T23:Z23"/>
  </mergeCells>
  <printOptions horizontalCentered="1"/>
  <pageMargins left="0.9055118110236221" right="0.7480314960629921" top="0.7874015748031497" bottom="0.3937007874015748" header="0.5118110236220472" footer="0.5118110236220472"/>
  <pageSetup horizontalDpi="600" verticalDpi="600" orientation="portrait" paperSize="9" scale="65" r:id="rId2"/>
  <drawing r:id="rId1"/>
</worksheet>
</file>

<file path=xl/worksheets/sheet9.xml><?xml version="1.0" encoding="utf-8"?>
<worksheet xmlns="http://schemas.openxmlformats.org/spreadsheetml/2006/main" xmlns:r="http://schemas.openxmlformats.org/officeDocument/2006/relationships">
  <dimension ref="A1:J24"/>
  <sheetViews>
    <sheetView showGridLines="0" view="pageBreakPreview" zoomScaleSheetLayoutView="100" workbookViewId="0" topLeftCell="A1">
      <selection activeCell="A1" sqref="A1:Y1"/>
    </sheetView>
  </sheetViews>
  <sheetFormatPr defaultColWidth="9.00390625" defaultRowHeight="13.5"/>
  <cols>
    <col min="1" max="1" width="3.375" style="168" customWidth="1"/>
    <col min="2" max="2" width="2.875" style="187" customWidth="1"/>
    <col min="3" max="3" width="1.4921875" style="187" customWidth="1"/>
    <col min="4" max="4" width="16.00390625" style="168" customWidth="1"/>
    <col min="5" max="5" width="1.4921875" style="187" customWidth="1"/>
    <col min="6" max="8" width="11.625" style="168" customWidth="1"/>
    <col min="9" max="10" width="11.625" style="187" customWidth="1"/>
    <col min="11" max="14" width="6.25390625" style="168" customWidth="1"/>
    <col min="15" max="16" width="9.00390625" style="168" customWidth="1"/>
    <col min="17" max="17" width="1.875" style="168" customWidth="1"/>
    <col min="18" max="16384" width="9.00390625" style="168" customWidth="1"/>
  </cols>
  <sheetData>
    <row r="1" spans="1:10" ht="19.5" customHeight="1">
      <c r="A1" s="870" t="s">
        <v>114</v>
      </c>
      <c r="B1" s="870"/>
      <c r="C1" s="870"/>
      <c r="D1" s="870"/>
      <c r="E1" s="870"/>
      <c r="F1" s="870"/>
      <c r="G1" s="870"/>
      <c r="H1" s="870"/>
      <c r="I1" s="870"/>
      <c r="J1" s="1048"/>
    </row>
    <row r="2" spans="1:10" ht="11.25" customHeight="1">
      <c r="A2" s="169"/>
      <c r="B2" s="170"/>
      <c r="C2" s="170"/>
      <c r="D2" s="169"/>
      <c r="E2" s="170"/>
      <c r="F2" s="169"/>
      <c r="G2" s="169"/>
      <c r="H2" s="169"/>
      <c r="I2" s="170"/>
      <c r="J2" s="170"/>
    </row>
    <row r="3" spans="1:10" ht="14.25">
      <c r="A3" s="893" t="s">
        <v>226</v>
      </c>
      <c r="B3" s="893"/>
      <c r="C3" s="893"/>
      <c r="D3" s="893"/>
      <c r="E3" s="893"/>
      <c r="F3" s="893"/>
      <c r="G3" s="893"/>
      <c r="H3" s="893"/>
      <c r="I3" s="893"/>
      <c r="J3" s="1048"/>
    </row>
    <row r="4" spans="1:10" ht="14.25">
      <c r="A4" s="135"/>
      <c r="B4" s="135"/>
      <c r="C4" s="135"/>
      <c r="D4" s="135"/>
      <c r="E4" s="135"/>
      <c r="F4" s="135"/>
      <c r="G4" s="135"/>
      <c r="H4" s="135"/>
      <c r="I4" s="135"/>
      <c r="J4" s="135"/>
    </row>
    <row r="5" spans="1:10" ht="13.5" customHeight="1" thickBot="1">
      <c r="A5" s="169"/>
      <c r="B5" s="170"/>
      <c r="C5" s="170"/>
      <c r="D5" s="169"/>
      <c r="E5" s="170"/>
      <c r="F5" s="169"/>
      <c r="G5" s="169"/>
      <c r="H5" s="169"/>
      <c r="I5" s="171"/>
      <c r="J5" s="171" t="s">
        <v>115</v>
      </c>
    </row>
    <row r="6" spans="1:10" ht="16.5" customHeight="1">
      <c r="A6" s="1057" t="s">
        <v>22</v>
      </c>
      <c r="B6" s="872"/>
      <c r="C6" s="872"/>
      <c r="D6" s="872"/>
      <c r="E6" s="1058"/>
      <c r="F6" s="877">
        <v>19</v>
      </c>
      <c r="G6" s="877">
        <v>20</v>
      </c>
      <c r="H6" s="877">
        <v>21</v>
      </c>
      <c r="I6" s="1067">
        <v>22</v>
      </c>
      <c r="J6" s="1046">
        <v>23</v>
      </c>
    </row>
    <row r="7" spans="1:10" ht="16.5" customHeight="1" thickBot="1">
      <c r="A7" s="344" t="s">
        <v>116</v>
      </c>
      <c r="B7" s="341"/>
      <c r="C7" s="341"/>
      <c r="D7" s="341"/>
      <c r="E7" s="342"/>
      <c r="F7" s="1052"/>
      <c r="G7" s="1052"/>
      <c r="H7" s="1052"/>
      <c r="I7" s="1068"/>
      <c r="J7" s="1047"/>
    </row>
    <row r="8" spans="1:10" ht="25.5" customHeight="1">
      <c r="A8" s="1059"/>
      <c r="B8" s="1062"/>
      <c r="C8" s="176"/>
      <c r="D8" s="120" t="s">
        <v>148</v>
      </c>
      <c r="E8" s="177"/>
      <c r="F8" s="211">
        <v>15474</v>
      </c>
      <c r="G8" s="354">
        <v>15303</v>
      </c>
      <c r="H8" s="354">
        <v>14792</v>
      </c>
      <c r="I8" s="354">
        <v>14443</v>
      </c>
      <c r="J8" s="346">
        <v>13992</v>
      </c>
    </row>
    <row r="9" spans="1:10" ht="25.5" customHeight="1">
      <c r="A9" s="1060"/>
      <c r="B9" s="1063"/>
      <c r="C9" s="332"/>
      <c r="D9" s="333" t="s">
        <v>149</v>
      </c>
      <c r="E9" s="334"/>
      <c r="F9" s="335">
        <v>581</v>
      </c>
      <c r="G9" s="355">
        <v>562</v>
      </c>
      <c r="H9" s="355">
        <v>548</v>
      </c>
      <c r="I9" s="355">
        <v>536</v>
      </c>
      <c r="J9" s="347">
        <v>501</v>
      </c>
    </row>
    <row r="10" spans="1:10" ht="25.5" customHeight="1">
      <c r="A10" s="1060"/>
      <c r="B10" s="1063"/>
      <c r="C10" s="332"/>
      <c r="D10" s="333" t="s">
        <v>117</v>
      </c>
      <c r="E10" s="334"/>
      <c r="F10" s="335">
        <v>1890</v>
      </c>
      <c r="G10" s="355">
        <v>2060</v>
      </c>
      <c r="H10" s="355">
        <v>2211</v>
      </c>
      <c r="I10" s="355">
        <v>2358</v>
      </c>
      <c r="J10" s="347">
        <v>2560</v>
      </c>
    </row>
    <row r="11" spans="1:10" ht="25.5" customHeight="1">
      <c r="A11" s="1060"/>
      <c r="B11" s="1063"/>
      <c r="C11" s="179"/>
      <c r="D11" s="108" t="s">
        <v>118</v>
      </c>
      <c r="E11" s="172"/>
      <c r="F11" s="180">
        <v>45</v>
      </c>
      <c r="G11" s="356">
        <v>59</v>
      </c>
      <c r="H11" s="356">
        <v>60</v>
      </c>
      <c r="I11" s="356">
        <v>71</v>
      </c>
      <c r="J11" s="348">
        <v>67</v>
      </c>
    </row>
    <row r="12" spans="1:10" ht="25.5" customHeight="1">
      <c r="A12" s="1061"/>
      <c r="B12" s="1064"/>
      <c r="C12" s="181"/>
      <c r="D12" s="182" t="s">
        <v>150</v>
      </c>
      <c r="E12" s="172"/>
      <c r="F12" s="183">
        <f>SUM(F8:F11)</f>
        <v>17990</v>
      </c>
      <c r="G12" s="357">
        <f>SUM(G8:G11)</f>
        <v>17984</v>
      </c>
      <c r="H12" s="357">
        <f>SUM(H8:H11)</f>
        <v>17611</v>
      </c>
      <c r="I12" s="357">
        <f>SUM(I8:I11)</f>
        <v>17408</v>
      </c>
      <c r="J12" s="349">
        <v>17120</v>
      </c>
    </row>
    <row r="13" spans="1:10" ht="25.5" customHeight="1">
      <c r="A13" s="1065" t="s">
        <v>119</v>
      </c>
      <c r="B13" s="1066"/>
      <c r="C13" s="173"/>
      <c r="D13" s="110" t="s">
        <v>120</v>
      </c>
      <c r="E13" s="174"/>
      <c r="F13" s="184">
        <v>2134</v>
      </c>
      <c r="G13" s="358">
        <v>2188</v>
      </c>
      <c r="H13" s="358">
        <v>2161</v>
      </c>
      <c r="I13" s="358">
        <v>2182</v>
      </c>
      <c r="J13" s="350">
        <v>2116</v>
      </c>
    </row>
    <row r="14" spans="1:10" ht="25.5" customHeight="1">
      <c r="A14" s="1060"/>
      <c r="B14" s="1063"/>
      <c r="C14" s="332"/>
      <c r="D14" s="333" t="s">
        <v>121</v>
      </c>
      <c r="E14" s="334"/>
      <c r="F14" s="335">
        <v>2</v>
      </c>
      <c r="G14" s="355">
        <v>2</v>
      </c>
      <c r="H14" s="355">
        <v>2</v>
      </c>
      <c r="I14" s="355">
        <v>2</v>
      </c>
      <c r="J14" s="347">
        <v>2</v>
      </c>
    </row>
    <row r="15" spans="1:10" ht="25.5" customHeight="1">
      <c r="A15" s="1060"/>
      <c r="B15" s="1063"/>
      <c r="C15" s="332"/>
      <c r="D15" s="333" t="s">
        <v>151</v>
      </c>
      <c r="E15" s="334"/>
      <c r="F15" s="335">
        <v>5750</v>
      </c>
      <c r="G15" s="355">
        <v>6117</v>
      </c>
      <c r="H15" s="355">
        <v>6553</v>
      </c>
      <c r="I15" s="355">
        <v>6838</v>
      </c>
      <c r="J15" s="347">
        <v>7067</v>
      </c>
    </row>
    <row r="16" spans="1:10" ht="25.5" customHeight="1">
      <c r="A16" s="1060"/>
      <c r="B16" s="1063"/>
      <c r="C16" s="179"/>
      <c r="D16" s="108" t="s">
        <v>152</v>
      </c>
      <c r="E16" s="172"/>
      <c r="F16" s="180">
        <v>3545</v>
      </c>
      <c r="G16" s="356">
        <v>3524</v>
      </c>
      <c r="H16" s="356">
        <v>3500</v>
      </c>
      <c r="I16" s="356">
        <v>3461</v>
      </c>
      <c r="J16" s="348">
        <v>3394</v>
      </c>
    </row>
    <row r="17" spans="1:10" ht="25.5" customHeight="1">
      <c r="A17" s="1061"/>
      <c r="B17" s="1064"/>
      <c r="C17" s="181"/>
      <c r="D17" s="182" t="s">
        <v>153</v>
      </c>
      <c r="E17" s="172"/>
      <c r="F17" s="180">
        <f>SUM(F13:F16)</f>
        <v>11431</v>
      </c>
      <c r="G17" s="356">
        <f>SUM(G13:G16)</f>
        <v>11831</v>
      </c>
      <c r="H17" s="356">
        <f>SUM(H13:H16)</f>
        <v>12216</v>
      </c>
      <c r="I17" s="356">
        <f>SUM(I13:I16)</f>
        <v>12483</v>
      </c>
      <c r="J17" s="348">
        <v>12579</v>
      </c>
    </row>
    <row r="18" spans="1:10" ht="25.5" customHeight="1">
      <c r="A18" s="1069" t="s">
        <v>154</v>
      </c>
      <c r="B18" s="1049"/>
      <c r="C18" s="173"/>
      <c r="D18" s="110" t="s">
        <v>122</v>
      </c>
      <c r="E18" s="174"/>
      <c r="F18" s="184">
        <v>60</v>
      </c>
      <c r="G18" s="358">
        <v>60</v>
      </c>
      <c r="H18" s="358">
        <v>61</v>
      </c>
      <c r="I18" s="358">
        <v>62</v>
      </c>
      <c r="J18" s="350">
        <v>68</v>
      </c>
    </row>
    <row r="19" spans="1:10" ht="25.5" customHeight="1">
      <c r="A19" s="1070"/>
      <c r="B19" s="1050"/>
      <c r="C19" s="336"/>
      <c r="D19" s="337" t="s">
        <v>58</v>
      </c>
      <c r="E19" s="338"/>
      <c r="F19" s="339">
        <v>62</v>
      </c>
      <c r="G19" s="359">
        <v>60</v>
      </c>
      <c r="H19" s="359">
        <v>61</v>
      </c>
      <c r="I19" s="359">
        <v>62</v>
      </c>
      <c r="J19" s="351">
        <v>55</v>
      </c>
    </row>
    <row r="20" spans="1:10" ht="25.5" customHeight="1">
      <c r="A20" s="1071"/>
      <c r="B20" s="1051"/>
      <c r="C20" s="181"/>
      <c r="D20" s="182" t="s">
        <v>153</v>
      </c>
      <c r="E20" s="172"/>
      <c r="F20" s="183">
        <f>SUM(F18:F19)</f>
        <v>122</v>
      </c>
      <c r="G20" s="357">
        <f>SUM(G18:G19)</f>
        <v>120</v>
      </c>
      <c r="H20" s="357">
        <f>SUM(H18:H19)</f>
        <v>122</v>
      </c>
      <c r="I20" s="357">
        <f>SUM(I18:I19)</f>
        <v>124</v>
      </c>
      <c r="J20" s="349">
        <v>123</v>
      </c>
    </row>
    <row r="21" spans="1:10" ht="25.5" customHeight="1" thickBot="1">
      <c r="A21" s="1054" t="s">
        <v>123</v>
      </c>
      <c r="B21" s="1055"/>
      <c r="C21" s="1055"/>
      <c r="D21" s="1055"/>
      <c r="E21" s="1056"/>
      <c r="F21" s="185">
        <v>1702</v>
      </c>
      <c r="G21" s="360">
        <v>1688</v>
      </c>
      <c r="H21" s="360">
        <v>1683</v>
      </c>
      <c r="I21" s="360">
        <v>1636</v>
      </c>
      <c r="J21" s="352">
        <v>1660</v>
      </c>
    </row>
    <row r="22" spans="1:10" ht="25.5" customHeight="1" thickBot="1">
      <c r="A22" s="897" t="s">
        <v>155</v>
      </c>
      <c r="B22" s="898"/>
      <c r="C22" s="898"/>
      <c r="D22" s="898"/>
      <c r="E22" s="1053"/>
      <c r="F22" s="340">
        <f>F12+F17+F20+F21</f>
        <v>31245</v>
      </c>
      <c r="G22" s="571">
        <f>G12+G17+G20+G21</f>
        <v>31623</v>
      </c>
      <c r="H22" s="571">
        <f>H12+H17+H20+H21</f>
        <v>31632</v>
      </c>
      <c r="I22" s="571">
        <f>I12+I17+I20+I21</f>
        <v>31651</v>
      </c>
      <c r="J22" s="353">
        <v>31482</v>
      </c>
    </row>
    <row r="23" spans="1:10" s="186" customFormat="1" ht="13.5" customHeight="1">
      <c r="A23" s="892" t="s">
        <v>170</v>
      </c>
      <c r="B23" s="892"/>
      <c r="C23" s="892"/>
      <c r="D23" s="892"/>
      <c r="E23" s="892"/>
      <c r="F23" s="892"/>
      <c r="G23" s="892"/>
      <c r="H23" s="892"/>
      <c r="I23" s="892"/>
      <c r="J23" s="131"/>
    </row>
    <row r="24" spans="1:10" s="186" customFormat="1" ht="12" customHeight="1">
      <c r="A24" s="879" t="s">
        <v>180</v>
      </c>
      <c r="B24" s="879"/>
      <c r="C24" s="879"/>
      <c r="D24" s="879"/>
      <c r="E24" s="879"/>
      <c r="F24" s="879"/>
      <c r="G24" s="879"/>
      <c r="H24" s="879"/>
      <c r="I24" s="879"/>
      <c r="J24" s="131"/>
    </row>
  </sheetData>
  <mergeCells count="17">
    <mergeCell ref="A24:I24"/>
    <mergeCell ref="A22:E22"/>
    <mergeCell ref="A21:E21"/>
    <mergeCell ref="H6:H7"/>
    <mergeCell ref="A6:E6"/>
    <mergeCell ref="A8:A12"/>
    <mergeCell ref="B8:B12"/>
    <mergeCell ref="A13:B17"/>
    <mergeCell ref="I6:I7"/>
    <mergeCell ref="A18:A20"/>
    <mergeCell ref="J6:J7"/>
    <mergeCell ref="A3:J3"/>
    <mergeCell ref="A1:J1"/>
    <mergeCell ref="A23:I23"/>
    <mergeCell ref="B18:B20"/>
    <mergeCell ref="F6:F7"/>
    <mergeCell ref="G6:G7"/>
  </mergeCells>
  <printOptions horizontalCentered="1"/>
  <pageMargins left="0.9055118110236221" right="0.7480314960629921" top="0.7874015748031497" bottom="0.7874015748031497" header="0.5118110236220472" footer="0.5118110236220472"/>
  <pageSetup horizontalDpi="600" verticalDpi="600" orientation="portrait"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箕面市役所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箕面市役所</dc:creator>
  <cp:keywords/>
  <dc:description/>
  <cp:lastModifiedBy>箕面市役所</cp:lastModifiedBy>
  <cp:lastPrinted>2011-12-06T04:39:37Z</cp:lastPrinted>
  <dcterms:created xsi:type="dcterms:W3CDTF">2008-07-24T04:31:39Z</dcterms:created>
  <dcterms:modified xsi:type="dcterms:W3CDTF">2011-12-12T06:49:59Z</dcterms:modified>
  <cp:category/>
  <cp:version/>
  <cp:contentType/>
  <cp:contentStatus/>
</cp:coreProperties>
</file>